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hisWorkbook" defaultThemeVersion="124226"/>
  <mc:AlternateContent xmlns:mc="http://schemas.openxmlformats.org/markup-compatibility/2006">
    <mc:Choice Requires="x15">
      <x15ac:absPath xmlns:x15ac="http://schemas.microsoft.com/office/spreadsheetml/2010/11/ac" url="D:\Egyetem\tanszek\ervenyes_tantervek\ervenyes_tantervek_25_26\Radu_final\"/>
    </mc:Choice>
  </mc:AlternateContent>
  <xr:revisionPtr revIDLastSave="0" documentId="13_ncr:1_{7D294206-0119-4223-8558-11530DD109A9}" xr6:coauthVersionLast="47" xr6:coauthVersionMax="47" xr10:uidLastSave="{00000000-0000-0000-0000-000000000000}"/>
  <bookViews>
    <workbookView xWindow="-120" yWindow="-120" windowWidth="29040" windowHeight="15840" xr2:uid="{00000000-000D-0000-FFFF-FFFF00000000}"/>
  </bookViews>
  <sheets>
    <sheet name="Plan" sheetId="1" r:id="rId1"/>
    <sheet name="Raport_revizuire"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380" i="1" l="1"/>
  <c r="S380" i="1"/>
  <c r="R380" i="1"/>
  <c r="Q380" i="1"/>
  <c r="M380" i="1"/>
  <c r="L380" i="1"/>
  <c r="K380" i="1"/>
  <c r="J380" i="1"/>
  <c r="A380" i="1"/>
  <c r="T379" i="1"/>
  <c r="S379" i="1"/>
  <c r="R379" i="1"/>
  <c r="Q379" i="1"/>
  <c r="M379" i="1"/>
  <c r="L379" i="1"/>
  <c r="K379" i="1"/>
  <c r="J379" i="1"/>
  <c r="A379" i="1"/>
  <c r="T378" i="1"/>
  <c r="S378" i="1"/>
  <c r="R378" i="1"/>
  <c r="Q378" i="1"/>
  <c r="M378" i="1"/>
  <c r="L378" i="1"/>
  <c r="K378" i="1"/>
  <c r="J378" i="1"/>
  <c r="A378" i="1"/>
  <c r="T377" i="1"/>
  <c r="S377" i="1"/>
  <c r="R377" i="1"/>
  <c r="Q377" i="1"/>
  <c r="M377" i="1"/>
  <c r="L377" i="1"/>
  <c r="K377" i="1"/>
  <c r="J377" i="1"/>
  <c r="A377" i="1"/>
  <c r="T374" i="1"/>
  <c r="S374" i="1"/>
  <c r="R374" i="1"/>
  <c r="Q374" i="1"/>
  <c r="M374" i="1"/>
  <c r="L374" i="1"/>
  <c r="K374" i="1"/>
  <c r="J374" i="1"/>
  <c r="A374" i="1"/>
  <c r="T373" i="1"/>
  <c r="S373" i="1"/>
  <c r="R373" i="1"/>
  <c r="Q373" i="1"/>
  <c r="M373" i="1"/>
  <c r="L373" i="1"/>
  <c r="K373" i="1"/>
  <c r="J373" i="1"/>
  <c r="A373" i="1"/>
  <c r="T372" i="1"/>
  <c r="S372" i="1"/>
  <c r="R372" i="1"/>
  <c r="Q372" i="1"/>
  <c r="M372" i="1"/>
  <c r="L372" i="1"/>
  <c r="K372" i="1"/>
  <c r="J372" i="1"/>
  <c r="A372" i="1"/>
  <c r="T371" i="1"/>
  <c r="S371" i="1"/>
  <c r="R371" i="1"/>
  <c r="Q371" i="1"/>
  <c r="M371" i="1"/>
  <c r="L371" i="1"/>
  <c r="K371" i="1"/>
  <c r="J371" i="1"/>
  <c r="A371" i="1"/>
  <c r="T370" i="1"/>
  <c r="S370" i="1"/>
  <c r="R370" i="1"/>
  <c r="Q370" i="1"/>
  <c r="M370" i="1"/>
  <c r="L370" i="1"/>
  <c r="K370" i="1"/>
  <c r="J370" i="1"/>
  <c r="A370" i="1"/>
  <c r="T369" i="1"/>
  <c r="S369" i="1"/>
  <c r="R369" i="1"/>
  <c r="Q369" i="1"/>
  <c r="M369" i="1"/>
  <c r="L369" i="1"/>
  <c r="K369" i="1"/>
  <c r="J369" i="1"/>
  <c r="A369" i="1"/>
  <c r="T368" i="1"/>
  <c r="S368" i="1"/>
  <c r="R368" i="1"/>
  <c r="Q368" i="1"/>
  <c r="M368" i="1"/>
  <c r="L368" i="1"/>
  <c r="K368" i="1"/>
  <c r="J368" i="1"/>
  <c r="A368" i="1"/>
  <c r="T367" i="1"/>
  <c r="S367" i="1"/>
  <c r="R367" i="1"/>
  <c r="Q367" i="1"/>
  <c r="M367" i="1"/>
  <c r="L367" i="1"/>
  <c r="K367" i="1"/>
  <c r="J367" i="1"/>
  <c r="A367" i="1"/>
  <c r="T366" i="1"/>
  <c r="S366" i="1"/>
  <c r="R366" i="1"/>
  <c r="Q366" i="1"/>
  <c r="M366" i="1"/>
  <c r="L366" i="1"/>
  <c r="K366" i="1"/>
  <c r="J366" i="1"/>
  <c r="A366" i="1"/>
  <c r="T365" i="1"/>
  <c r="S365" i="1"/>
  <c r="R365" i="1"/>
  <c r="Q365" i="1"/>
  <c r="M365" i="1"/>
  <c r="L365" i="1"/>
  <c r="K365" i="1"/>
  <c r="J365" i="1"/>
  <c r="A365" i="1"/>
  <c r="T364" i="1"/>
  <c r="S364" i="1"/>
  <c r="R364" i="1"/>
  <c r="Q364" i="1"/>
  <c r="M364" i="1"/>
  <c r="L364" i="1"/>
  <c r="K364" i="1"/>
  <c r="J364" i="1"/>
  <c r="A364" i="1"/>
  <c r="T363" i="1"/>
  <c r="S363" i="1"/>
  <c r="R363" i="1"/>
  <c r="Q363" i="1"/>
  <c r="M363" i="1"/>
  <c r="L363" i="1"/>
  <c r="K363" i="1"/>
  <c r="J363" i="1"/>
  <c r="A363" i="1"/>
  <c r="T362" i="1"/>
  <c r="S362" i="1"/>
  <c r="R362" i="1"/>
  <c r="Q362" i="1"/>
  <c r="M362" i="1"/>
  <c r="L362" i="1"/>
  <c r="K362" i="1"/>
  <c r="J362" i="1"/>
  <c r="A362" i="1"/>
  <c r="T361" i="1"/>
  <c r="S361" i="1"/>
  <c r="R361" i="1"/>
  <c r="Q361" i="1"/>
  <c r="M361" i="1"/>
  <c r="L361" i="1"/>
  <c r="K361" i="1"/>
  <c r="J361" i="1"/>
  <c r="A361" i="1"/>
  <c r="T360" i="1"/>
  <c r="S360" i="1"/>
  <c r="R360" i="1"/>
  <c r="Q360" i="1"/>
  <c r="M360" i="1"/>
  <c r="L360" i="1"/>
  <c r="K360" i="1"/>
  <c r="J360" i="1"/>
  <c r="A360" i="1"/>
  <c r="T359" i="1"/>
  <c r="S359" i="1"/>
  <c r="R359" i="1"/>
  <c r="Q359" i="1"/>
  <c r="M359" i="1"/>
  <c r="L359" i="1"/>
  <c r="K359" i="1"/>
  <c r="J359" i="1"/>
  <c r="A359" i="1"/>
  <c r="T358" i="1"/>
  <c r="S358" i="1"/>
  <c r="R358" i="1"/>
  <c r="Q358" i="1"/>
  <c r="M358" i="1"/>
  <c r="L358" i="1"/>
  <c r="K358" i="1"/>
  <c r="J358" i="1"/>
  <c r="A358" i="1"/>
  <c r="T357" i="1"/>
  <c r="S357" i="1"/>
  <c r="R357" i="1"/>
  <c r="Q357" i="1"/>
  <c r="M357" i="1"/>
  <c r="L357" i="1"/>
  <c r="K357" i="1"/>
  <c r="J357" i="1"/>
  <c r="A357" i="1"/>
  <c r="T356" i="1"/>
  <c r="S356" i="1"/>
  <c r="R356" i="1"/>
  <c r="Q356" i="1"/>
  <c r="M356" i="1"/>
  <c r="L356" i="1"/>
  <c r="K356" i="1"/>
  <c r="J356" i="1"/>
  <c r="A356" i="1"/>
  <c r="T355" i="1"/>
  <c r="S355" i="1"/>
  <c r="R355" i="1"/>
  <c r="Q355" i="1"/>
  <c r="M355" i="1"/>
  <c r="L355" i="1"/>
  <c r="K355" i="1"/>
  <c r="J355" i="1"/>
  <c r="A355" i="1"/>
  <c r="T354" i="1"/>
  <c r="S354" i="1"/>
  <c r="R354" i="1"/>
  <c r="Q354" i="1"/>
  <c r="M354" i="1"/>
  <c r="L354" i="1"/>
  <c r="K354" i="1"/>
  <c r="J354" i="1"/>
  <c r="A354" i="1"/>
  <c r="T353" i="1"/>
  <c r="S353" i="1"/>
  <c r="R353" i="1"/>
  <c r="Q353" i="1"/>
  <c r="M353" i="1"/>
  <c r="L353" i="1"/>
  <c r="K353" i="1"/>
  <c r="J353" i="1"/>
  <c r="A353" i="1"/>
  <c r="T352" i="1"/>
  <c r="S352" i="1"/>
  <c r="R352" i="1"/>
  <c r="Q352" i="1"/>
  <c r="M352" i="1"/>
  <c r="L352" i="1"/>
  <c r="K352" i="1"/>
  <c r="J352" i="1"/>
  <c r="A352" i="1"/>
  <c r="T351" i="1"/>
  <c r="S351" i="1"/>
  <c r="R351" i="1"/>
  <c r="Q351" i="1"/>
  <c r="M351" i="1"/>
  <c r="L351" i="1"/>
  <c r="K351" i="1"/>
  <c r="J351" i="1"/>
  <c r="A351" i="1"/>
  <c r="T282" i="1"/>
  <c r="K282" i="1"/>
  <c r="L282" i="1"/>
  <c r="M282" i="1"/>
  <c r="J282" i="1"/>
  <c r="T336" i="1"/>
  <c r="S336" i="1"/>
  <c r="R336" i="1"/>
  <c r="Q336" i="1"/>
  <c r="M336" i="1"/>
  <c r="L336" i="1"/>
  <c r="K336" i="1"/>
  <c r="J336" i="1"/>
  <c r="A336" i="1"/>
  <c r="T335" i="1"/>
  <c r="S335" i="1"/>
  <c r="R335" i="1"/>
  <c r="Q335" i="1"/>
  <c r="M335" i="1"/>
  <c r="L335" i="1"/>
  <c r="L337" i="1" s="1"/>
  <c r="K335" i="1"/>
  <c r="K337" i="1" s="1"/>
  <c r="J335" i="1"/>
  <c r="J337" i="1" s="1"/>
  <c r="A335" i="1"/>
  <c r="T331" i="1"/>
  <c r="S331" i="1"/>
  <c r="R331" i="1"/>
  <c r="Q331" i="1"/>
  <c r="M331" i="1"/>
  <c r="L331" i="1"/>
  <c r="K331" i="1"/>
  <c r="J331" i="1"/>
  <c r="A331" i="1"/>
  <c r="T330" i="1"/>
  <c r="S330" i="1"/>
  <c r="R330" i="1"/>
  <c r="Q330" i="1"/>
  <c r="M330" i="1"/>
  <c r="L330" i="1"/>
  <c r="K330" i="1"/>
  <c r="J330" i="1"/>
  <c r="A330" i="1"/>
  <c r="T332" i="1"/>
  <c r="S332" i="1"/>
  <c r="R332" i="1"/>
  <c r="Q332" i="1"/>
  <c r="M332" i="1"/>
  <c r="L332" i="1"/>
  <c r="K332" i="1"/>
  <c r="J332" i="1"/>
  <c r="A332" i="1"/>
  <c r="T329" i="1"/>
  <c r="S329" i="1"/>
  <c r="R329" i="1"/>
  <c r="Q329" i="1"/>
  <c r="M329" i="1"/>
  <c r="L329" i="1"/>
  <c r="K329" i="1"/>
  <c r="J329" i="1"/>
  <c r="A329" i="1"/>
  <c r="T328" i="1"/>
  <c r="S328" i="1"/>
  <c r="R328" i="1"/>
  <c r="Q328" i="1"/>
  <c r="M328" i="1"/>
  <c r="L328" i="1"/>
  <c r="K328" i="1"/>
  <c r="J328" i="1"/>
  <c r="A328" i="1"/>
  <c r="T327" i="1"/>
  <c r="S327" i="1"/>
  <c r="R327" i="1"/>
  <c r="Q327" i="1"/>
  <c r="M327" i="1"/>
  <c r="L327" i="1"/>
  <c r="K327" i="1"/>
  <c r="J327" i="1"/>
  <c r="A327" i="1"/>
  <c r="T326" i="1"/>
  <c r="S326" i="1"/>
  <c r="R326" i="1"/>
  <c r="Q326" i="1"/>
  <c r="M326" i="1"/>
  <c r="L326" i="1"/>
  <c r="K326" i="1"/>
  <c r="J326" i="1"/>
  <c r="A326" i="1"/>
  <c r="T325" i="1"/>
  <c r="S325" i="1"/>
  <c r="R325" i="1"/>
  <c r="Q325" i="1"/>
  <c r="M325" i="1"/>
  <c r="L325" i="1"/>
  <c r="K325" i="1"/>
  <c r="J325" i="1"/>
  <c r="A325" i="1"/>
  <c r="T324" i="1"/>
  <c r="S324" i="1"/>
  <c r="R324" i="1"/>
  <c r="Q324" i="1"/>
  <c r="M324" i="1"/>
  <c r="L324" i="1"/>
  <c r="K324" i="1"/>
  <c r="J324" i="1"/>
  <c r="A324" i="1"/>
  <c r="M283" i="1"/>
  <c r="L283" i="1"/>
  <c r="K283" i="1"/>
  <c r="M337" i="1" l="1"/>
  <c r="T337" i="1"/>
  <c r="T333" i="1"/>
  <c r="K333" i="1"/>
  <c r="J333" i="1"/>
  <c r="L333" i="1"/>
  <c r="M333" i="1"/>
  <c r="P281" i="1"/>
  <c r="N281" i="1"/>
  <c r="P280" i="1"/>
  <c r="N280" i="1"/>
  <c r="P279" i="1"/>
  <c r="N279" i="1"/>
  <c r="P278" i="1"/>
  <c r="N278" i="1"/>
  <c r="P277" i="1"/>
  <c r="N277" i="1"/>
  <c r="P275" i="1"/>
  <c r="N275" i="1"/>
  <c r="P274" i="1"/>
  <c r="N274" i="1"/>
  <c r="P273" i="1"/>
  <c r="N273" i="1"/>
  <c r="P272" i="1"/>
  <c r="N272" i="1"/>
  <c r="P270" i="1"/>
  <c r="N270" i="1"/>
  <c r="P269" i="1"/>
  <c r="N269" i="1"/>
  <c r="P268" i="1"/>
  <c r="N268" i="1"/>
  <c r="P267" i="1"/>
  <c r="N267" i="1"/>
  <c r="P265" i="1"/>
  <c r="N265" i="1"/>
  <c r="P264" i="1"/>
  <c r="N264" i="1"/>
  <c r="P263" i="1"/>
  <c r="N263" i="1"/>
  <c r="P262" i="1"/>
  <c r="N262" i="1"/>
  <c r="P260" i="1"/>
  <c r="N260" i="1"/>
  <c r="P259" i="1"/>
  <c r="N259" i="1"/>
  <c r="P248" i="1"/>
  <c r="P380" i="1" s="1"/>
  <c r="N248" i="1"/>
  <c r="N380" i="1" s="1"/>
  <c r="P247" i="1"/>
  <c r="P379" i="1" s="1"/>
  <c r="N247" i="1"/>
  <c r="N379" i="1" s="1"/>
  <c r="P246" i="1"/>
  <c r="P336" i="1" s="1"/>
  <c r="N246" i="1"/>
  <c r="N336" i="1" s="1"/>
  <c r="P245" i="1"/>
  <c r="P335" i="1" s="1"/>
  <c r="N245" i="1"/>
  <c r="N335" i="1" s="1"/>
  <c r="P244" i="1"/>
  <c r="P378" i="1" s="1"/>
  <c r="N244" i="1"/>
  <c r="N378" i="1" s="1"/>
  <c r="P243" i="1"/>
  <c r="P377" i="1" s="1"/>
  <c r="N243" i="1"/>
  <c r="N377" i="1" s="1"/>
  <c r="P234" i="1"/>
  <c r="P374" i="1" s="1"/>
  <c r="N234" i="1"/>
  <c r="N374" i="1" s="1"/>
  <c r="P233" i="1"/>
  <c r="P373" i="1" s="1"/>
  <c r="N233" i="1"/>
  <c r="N373" i="1" s="1"/>
  <c r="P232" i="1"/>
  <c r="P372" i="1" s="1"/>
  <c r="N232" i="1"/>
  <c r="N372" i="1" s="1"/>
  <c r="P231" i="1"/>
  <c r="P371" i="1" s="1"/>
  <c r="N231" i="1"/>
  <c r="N371" i="1" s="1"/>
  <c r="P230" i="1"/>
  <c r="N230" i="1"/>
  <c r="P229" i="1"/>
  <c r="P370" i="1" s="1"/>
  <c r="N229" i="1"/>
  <c r="N370" i="1" s="1"/>
  <c r="P228" i="1"/>
  <c r="P331" i="1" s="1"/>
  <c r="N228" i="1"/>
  <c r="N331" i="1" s="1"/>
  <c r="P218" i="1"/>
  <c r="P369" i="1" s="1"/>
  <c r="N218" i="1"/>
  <c r="N369" i="1" s="1"/>
  <c r="P217" i="1"/>
  <c r="P368" i="1" s="1"/>
  <c r="N217" i="1"/>
  <c r="N368" i="1" s="1"/>
  <c r="P216" i="1"/>
  <c r="P367" i="1" s="1"/>
  <c r="N216" i="1"/>
  <c r="N367" i="1" s="1"/>
  <c r="P215" i="1"/>
  <c r="P366" i="1" s="1"/>
  <c r="N215" i="1"/>
  <c r="N366" i="1" s="1"/>
  <c r="P214" i="1"/>
  <c r="N214" i="1"/>
  <c r="P213" i="1"/>
  <c r="P329" i="1" s="1"/>
  <c r="N213" i="1"/>
  <c r="N329" i="1" s="1"/>
  <c r="P212" i="1"/>
  <c r="P365" i="1" s="1"/>
  <c r="N212" i="1"/>
  <c r="N365" i="1" s="1"/>
  <c r="P203" i="1"/>
  <c r="P364" i="1" s="1"/>
  <c r="N203" i="1"/>
  <c r="N364" i="1" s="1"/>
  <c r="P202" i="1"/>
  <c r="P363" i="1" s="1"/>
  <c r="N202" i="1"/>
  <c r="N363" i="1" s="1"/>
  <c r="P201" i="1"/>
  <c r="P362" i="1" s="1"/>
  <c r="N201" i="1"/>
  <c r="N362" i="1" s="1"/>
  <c r="P200" i="1"/>
  <c r="P328" i="1" s="1"/>
  <c r="N200" i="1"/>
  <c r="N328" i="1" s="1"/>
  <c r="P199" i="1"/>
  <c r="P361" i="1" s="1"/>
  <c r="N199" i="1"/>
  <c r="N361" i="1" s="1"/>
  <c r="P198" i="1"/>
  <c r="P360" i="1" s="1"/>
  <c r="N198" i="1"/>
  <c r="N360" i="1" s="1"/>
  <c r="P197" i="1"/>
  <c r="P359" i="1" s="1"/>
  <c r="N197" i="1"/>
  <c r="N359" i="1" s="1"/>
  <c r="N337" i="1" l="1"/>
  <c r="P337" i="1"/>
  <c r="N282" i="1"/>
  <c r="P282" i="1"/>
  <c r="N332" i="1"/>
  <c r="N330" i="1"/>
  <c r="P332" i="1"/>
  <c r="P330" i="1"/>
  <c r="P283" i="1"/>
  <c r="N283" i="1"/>
  <c r="O272" i="1"/>
  <c r="O281" i="1"/>
  <c r="O265" i="1"/>
  <c r="O212" i="1"/>
  <c r="O365" i="1" s="1"/>
  <c r="O245" i="1"/>
  <c r="O335" i="1" s="1"/>
  <c r="O264" i="1"/>
  <c r="O275" i="1"/>
  <c r="O247" i="1"/>
  <c r="O379" i="1" s="1"/>
  <c r="O277" i="1"/>
  <c r="O278" i="1"/>
  <c r="O269" i="1"/>
  <c r="O279" i="1"/>
  <c r="O280" i="1"/>
  <c r="O201" i="1"/>
  <c r="O362" i="1" s="1"/>
  <c r="O234" i="1"/>
  <c r="O374" i="1" s="1"/>
  <c r="O270" i="1"/>
  <c r="O273" i="1"/>
  <c r="O274" i="1"/>
  <c r="O267" i="1"/>
  <c r="O268" i="1"/>
  <c r="O213" i="1"/>
  <c r="O329" i="1" s="1"/>
  <c r="O214" i="1"/>
  <c r="O248" i="1"/>
  <c r="O380" i="1" s="1"/>
  <c r="O216" i="1"/>
  <c r="O367" i="1" s="1"/>
  <c r="O246" i="1"/>
  <c r="O336" i="1" s="1"/>
  <c r="O231" i="1"/>
  <c r="O371" i="1" s="1"/>
  <c r="O232" i="1"/>
  <c r="O372" i="1" s="1"/>
  <c r="O233" i="1"/>
  <c r="O373" i="1" s="1"/>
  <c r="O230" i="1"/>
  <c r="O199" i="1"/>
  <c r="O361" i="1" s="1"/>
  <c r="O202" i="1"/>
  <c r="O363" i="1" s="1"/>
  <c r="O262" i="1"/>
  <c r="O203" i="1"/>
  <c r="O364" i="1" s="1"/>
  <c r="O263" i="1"/>
  <c r="O215" i="1"/>
  <c r="O366" i="1" s="1"/>
  <c r="O243" i="1"/>
  <c r="O377" i="1" s="1"/>
  <c r="O244" i="1"/>
  <c r="O378" i="1" s="1"/>
  <c r="O197" i="1"/>
  <c r="O359" i="1" s="1"/>
  <c r="O198" i="1"/>
  <c r="O360" i="1" s="1"/>
  <c r="O218" i="1"/>
  <c r="O369" i="1" s="1"/>
  <c r="O259" i="1"/>
  <c r="O260" i="1"/>
  <c r="O200" i="1"/>
  <c r="O328" i="1" s="1"/>
  <c r="O228" i="1"/>
  <c r="O331" i="1" s="1"/>
  <c r="O229" i="1"/>
  <c r="O370" i="1" s="1"/>
  <c r="O217" i="1"/>
  <c r="O368" i="1" s="1"/>
  <c r="O337" i="1" l="1"/>
  <c r="O282" i="1"/>
  <c r="O332" i="1"/>
  <c r="O330" i="1"/>
  <c r="O283" i="1"/>
  <c r="P184" i="1"/>
  <c r="P358" i="1" s="1"/>
  <c r="N184" i="1"/>
  <c r="N358" i="1" s="1"/>
  <c r="P183" i="1"/>
  <c r="P327" i="1" s="1"/>
  <c r="N183" i="1"/>
  <c r="N327" i="1" s="1"/>
  <c r="P182" i="1"/>
  <c r="P357" i="1" s="1"/>
  <c r="N182" i="1"/>
  <c r="N357" i="1" s="1"/>
  <c r="P181" i="1"/>
  <c r="P356" i="1" s="1"/>
  <c r="N181" i="1"/>
  <c r="N356" i="1" s="1"/>
  <c r="P180" i="1"/>
  <c r="N180" i="1"/>
  <c r="P179" i="1"/>
  <c r="P355" i="1" s="1"/>
  <c r="N179" i="1"/>
  <c r="N355" i="1" s="1"/>
  <c r="P166" i="1"/>
  <c r="N166" i="1"/>
  <c r="P165" i="1"/>
  <c r="P354" i="1" s="1"/>
  <c r="N165" i="1"/>
  <c r="N354" i="1" s="1"/>
  <c r="P164" i="1"/>
  <c r="P353" i="1" s="1"/>
  <c r="N164" i="1"/>
  <c r="N353" i="1" s="1"/>
  <c r="P163" i="1"/>
  <c r="P352" i="1" s="1"/>
  <c r="N163" i="1"/>
  <c r="N352" i="1" s="1"/>
  <c r="P162" i="1"/>
  <c r="P351" i="1" s="1"/>
  <c r="N162" i="1"/>
  <c r="N351" i="1" s="1"/>
  <c r="P161" i="1"/>
  <c r="N161" i="1"/>
  <c r="O429" i="1"/>
  <c r="N375" i="1" l="1"/>
  <c r="O166" i="1"/>
  <c r="O183" i="1"/>
  <c r="O327" i="1" s="1"/>
  <c r="O163" i="1"/>
  <c r="O352" i="1" s="1"/>
  <c r="O164" i="1"/>
  <c r="O353" i="1" s="1"/>
  <c r="O179" i="1"/>
  <c r="O355" i="1" s="1"/>
  <c r="O161" i="1"/>
  <c r="O181" i="1"/>
  <c r="O356" i="1" s="1"/>
  <c r="O165" i="1"/>
  <c r="O354" i="1" s="1"/>
  <c r="O180" i="1"/>
  <c r="O182" i="1"/>
  <c r="O357" i="1" s="1"/>
  <c r="O162" i="1"/>
  <c r="O351" i="1" s="1"/>
  <c r="O184" i="1"/>
  <c r="O358" i="1" s="1"/>
  <c r="A2" i="2"/>
  <c r="S471" i="1" l="1"/>
  <c r="R471" i="1"/>
  <c r="Q471" i="1"/>
  <c r="K471" i="1"/>
  <c r="L471" i="1"/>
  <c r="M471" i="1"/>
  <c r="J471" i="1"/>
  <c r="N465" i="1" l="1"/>
  <c r="P465" i="1"/>
  <c r="N468" i="1"/>
  <c r="P468" i="1"/>
  <c r="N469" i="1"/>
  <c r="P469" i="1"/>
  <c r="O469" i="1" l="1"/>
  <c r="O465" i="1"/>
  <c r="O468" i="1"/>
  <c r="L297" i="1"/>
  <c r="L310" i="1" s="1"/>
  <c r="M297" i="1"/>
  <c r="M310" i="1" s="1"/>
  <c r="K297" i="1"/>
  <c r="K310" i="1" s="1"/>
  <c r="T296" i="1"/>
  <c r="T309" i="1" s="1"/>
  <c r="S296" i="1"/>
  <c r="S309" i="1" s="1"/>
  <c r="K296" i="1"/>
  <c r="K309" i="1" s="1"/>
  <c r="L296" i="1"/>
  <c r="L309" i="1" s="1"/>
  <c r="M296" i="1"/>
  <c r="M309" i="1" s="1"/>
  <c r="J296" i="1"/>
  <c r="J309" i="1" s="1"/>
  <c r="U32" i="1" l="1"/>
  <c r="R296" i="1" l="1"/>
  <c r="R309" i="1" s="1"/>
  <c r="Q296" i="1"/>
  <c r="Q309" i="1" s="1"/>
  <c r="P295" i="1" l="1"/>
  <c r="N295" i="1"/>
  <c r="P294" i="1"/>
  <c r="N294" i="1"/>
  <c r="N297" i="1" l="1"/>
  <c r="N310" i="1" s="1"/>
  <c r="N296" i="1"/>
  <c r="N309" i="1" s="1"/>
  <c r="P297" i="1"/>
  <c r="P310" i="1" s="1"/>
  <c r="P296" i="1"/>
  <c r="P309" i="1" s="1"/>
  <c r="O294" i="1"/>
  <c r="K298" i="1"/>
  <c r="K311" i="1" s="1"/>
  <c r="O295" i="1"/>
  <c r="O296" i="1" l="1"/>
  <c r="O309" i="1" s="1"/>
  <c r="O297" i="1"/>
  <c r="N298" i="1" l="1"/>
  <c r="N311" i="1" s="1"/>
  <c r="O310" i="1"/>
  <c r="M472" i="1"/>
  <c r="L472" i="1"/>
  <c r="K472" i="1"/>
  <c r="P463" i="1"/>
  <c r="N463" i="1"/>
  <c r="P459" i="1"/>
  <c r="N459" i="1"/>
  <c r="P453" i="1"/>
  <c r="N453" i="1"/>
  <c r="P448" i="1"/>
  <c r="N448" i="1"/>
  <c r="P446" i="1"/>
  <c r="N446" i="1"/>
  <c r="N471" i="1" l="1"/>
  <c r="P471" i="1"/>
  <c r="O463" i="1"/>
  <c r="O448" i="1"/>
  <c r="O459" i="1"/>
  <c r="O453" i="1"/>
  <c r="N472" i="1"/>
  <c r="O446" i="1"/>
  <c r="K473" i="1"/>
  <c r="P472" i="1"/>
  <c r="O471" i="1" l="1"/>
  <c r="O472" i="1"/>
  <c r="N473" i="1" s="1"/>
  <c r="P186" i="1" l="1"/>
  <c r="N186" i="1"/>
  <c r="P185" i="1"/>
  <c r="N185" i="1"/>
  <c r="O186" i="1" l="1"/>
  <c r="O185" i="1"/>
  <c r="P168" i="1" l="1"/>
  <c r="T397" i="1"/>
  <c r="T396" i="1"/>
  <c r="T395" i="1"/>
  <c r="T394" i="1"/>
  <c r="P167" i="1"/>
  <c r="N167" i="1"/>
  <c r="N324" i="1" l="1"/>
  <c r="N326" i="1"/>
  <c r="N325" i="1"/>
  <c r="P325" i="1"/>
  <c r="P326" i="1"/>
  <c r="P324" i="1"/>
  <c r="T381" i="1"/>
  <c r="T398" i="1"/>
  <c r="T375" i="1"/>
  <c r="O167" i="1"/>
  <c r="T219" i="1"/>
  <c r="T249" i="1"/>
  <c r="T235" i="1"/>
  <c r="T204" i="1"/>
  <c r="T187" i="1"/>
  <c r="T169" i="1"/>
  <c r="P333" i="1" l="1"/>
  <c r="N333" i="1"/>
  <c r="O326" i="1"/>
  <c r="O324" i="1"/>
  <c r="O325" i="1"/>
  <c r="K299" i="1"/>
  <c r="K312" i="1"/>
  <c r="K402" i="1"/>
  <c r="T382" i="1"/>
  <c r="K385" i="1" s="1"/>
  <c r="K285" i="1"/>
  <c r="S169" i="1"/>
  <c r="R169" i="1"/>
  <c r="Q169" i="1"/>
  <c r="S187" i="1"/>
  <c r="R187" i="1"/>
  <c r="Q187" i="1"/>
  <c r="U34" i="1"/>
  <c r="U33" i="1"/>
  <c r="O333" i="1" l="1"/>
  <c r="U170" i="1"/>
  <c r="U188" i="1"/>
  <c r="S397" i="1" l="1"/>
  <c r="R397" i="1"/>
  <c r="Q397" i="1"/>
  <c r="M397" i="1"/>
  <c r="L397" i="1"/>
  <c r="K397" i="1"/>
  <c r="J397" i="1"/>
  <c r="A397" i="1"/>
  <c r="S396" i="1"/>
  <c r="R396" i="1"/>
  <c r="Q396" i="1"/>
  <c r="P396" i="1"/>
  <c r="O396" i="1"/>
  <c r="N396" i="1"/>
  <c r="M396" i="1"/>
  <c r="L396" i="1"/>
  <c r="K396" i="1"/>
  <c r="J396" i="1"/>
  <c r="A396" i="1"/>
  <c r="S395" i="1"/>
  <c r="R395" i="1"/>
  <c r="Q395" i="1"/>
  <c r="P395" i="1"/>
  <c r="M395" i="1"/>
  <c r="L395" i="1"/>
  <c r="K395" i="1"/>
  <c r="J395" i="1"/>
  <c r="A395" i="1"/>
  <c r="S394" i="1"/>
  <c r="R394" i="1"/>
  <c r="Q394" i="1"/>
  <c r="P394" i="1"/>
  <c r="O394" i="1"/>
  <c r="N394" i="1"/>
  <c r="M394" i="1"/>
  <c r="L394" i="1"/>
  <c r="K394" i="1"/>
  <c r="J394" i="1"/>
  <c r="A394" i="1"/>
  <c r="J398" i="1" l="1"/>
  <c r="J399" i="1" s="1"/>
  <c r="N168" i="1" l="1"/>
  <c r="N395" i="1" s="1"/>
  <c r="S398" i="1"/>
  <c r="R398" i="1"/>
  <c r="Q398" i="1"/>
  <c r="M398" i="1"/>
  <c r="L398" i="1"/>
  <c r="K398" i="1"/>
  <c r="S381" i="1"/>
  <c r="R381" i="1"/>
  <c r="Q381" i="1"/>
  <c r="M381" i="1"/>
  <c r="L381" i="1"/>
  <c r="K381" i="1"/>
  <c r="J381" i="1"/>
  <c r="S375" i="1"/>
  <c r="R375" i="1"/>
  <c r="Q375" i="1"/>
  <c r="M375" i="1"/>
  <c r="L375" i="1"/>
  <c r="K375" i="1"/>
  <c r="J375" i="1"/>
  <c r="S337" i="1"/>
  <c r="R337" i="1"/>
  <c r="Q337" i="1"/>
  <c r="J249" i="1"/>
  <c r="U244" i="1" s="1"/>
  <c r="J235" i="1"/>
  <c r="U229" i="1" s="1"/>
  <c r="K235" i="1"/>
  <c r="L235" i="1"/>
  <c r="M235" i="1"/>
  <c r="Q235" i="1"/>
  <c r="R235" i="1"/>
  <c r="S235" i="1"/>
  <c r="K249" i="1"/>
  <c r="L249" i="1"/>
  <c r="M249" i="1"/>
  <c r="Q249" i="1"/>
  <c r="R249" i="1"/>
  <c r="S249" i="1"/>
  <c r="S219" i="1"/>
  <c r="R219" i="1"/>
  <c r="Q219" i="1"/>
  <c r="M219" i="1"/>
  <c r="L219" i="1"/>
  <c r="K219" i="1"/>
  <c r="J219" i="1"/>
  <c r="U213" i="1" s="1"/>
  <c r="S204" i="1"/>
  <c r="R204" i="1"/>
  <c r="Q204" i="1"/>
  <c r="M204" i="1"/>
  <c r="L204" i="1"/>
  <c r="K204" i="1"/>
  <c r="J204" i="1"/>
  <c r="U198" i="1" s="1"/>
  <c r="M187" i="1"/>
  <c r="L187" i="1"/>
  <c r="K187" i="1"/>
  <c r="J187" i="1"/>
  <c r="U187" i="1" s="1"/>
  <c r="K169" i="1"/>
  <c r="M169" i="1"/>
  <c r="L169" i="1"/>
  <c r="J169" i="1"/>
  <c r="U169" i="1" s="1"/>
  <c r="K400" i="1" l="1"/>
  <c r="K399" i="1"/>
  <c r="L400" i="1"/>
  <c r="L399" i="1"/>
  <c r="M399" i="1"/>
  <c r="M400" i="1"/>
  <c r="R410" i="1"/>
  <c r="R412" i="1" s="1"/>
  <c r="T410" i="1"/>
  <c r="T412" i="1" s="1"/>
  <c r="S410" i="1"/>
  <c r="S412" i="1" s="1"/>
  <c r="O168" i="1"/>
  <c r="O395" i="1" s="1"/>
  <c r="N169" i="1"/>
  <c r="P204" i="1"/>
  <c r="P235" i="1"/>
  <c r="N235" i="1"/>
  <c r="U7" i="1" s="1"/>
  <c r="U205" i="1"/>
  <c r="N204" i="1"/>
  <c r="U5" i="1" s="1"/>
  <c r="U250" i="1"/>
  <c r="U236" i="1"/>
  <c r="U220" i="1"/>
  <c r="L382" i="1"/>
  <c r="M383" i="1"/>
  <c r="R382" i="1"/>
  <c r="N381" i="1"/>
  <c r="N397" i="1"/>
  <c r="P187" i="1"/>
  <c r="P381" i="1"/>
  <c r="P375" i="1"/>
  <c r="P397" i="1"/>
  <c r="P398" i="1" s="1"/>
  <c r="J382" i="1"/>
  <c r="L383" i="1"/>
  <c r="Q382" i="1"/>
  <c r="S382" i="1"/>
  <c r="P249" i="1"/>
  <c r="N219" i="1"/>
  <c r="P169" i="1"/>
  <c r="N187" i="1"/>
  <c r="R4" i="1" s="1"/>
  <c r="U4" i="1" s="1"/>
  <c r="J411" i="1"/>
  <c r="N249" i="1"/>
  <c r="U8" i="1" s="1"/>
  <c r="K284" i="1"/>
  <c r="P219" i="1"/>
  <c r="M382" i="1"/>
  <c r="K383" i="1"/>
  <c r="K382" i="1"/>
  <c r="P399" i="1" l="1"/>
  <c r="P400" i="1"/>
  <c r="K401" i="1"/>
  <c r="H411" i="1"/>
  <c r="J410" i="1"/>
  <c r="O4" i="1"/>
  <c r="U3" i="1" s="1"/>
  <c r="K313" i="1"/>
  <c r="K300" i="1"/>
  <c r="U6" i="1"/>
  <c r="K286" i="1"/>
  <c r="N398" i="1"/>
  <c r="L411" i="1"/>
  <c r="K384" i="1"/>
  <c r="P382" i="1"/>
  <c r="P383" i="1"/>
  <c r="O397" i="1"/>
  <c r="O398" i="1" s="1"/>
  <c r="O381" i="1"/>
  <c r="O375" i="1"/>
  <c r="N382" i="1"/>
  <c r="N383" i="1"/>
  <c r="O249" i="1"/>
  <c r="O187" i="1"/>
  <c r="O235" i="1"/>
  <c r="O169" i="1"/>
  <c r="O219" i="1"/>
  <c r="O204" i="1"/>
  <c r="O399" i="1" l="1"/>
  <c r="O400" i="1"/>
  <c r="N399" i="1"/>
  <c r="N400" i="1"/>
  <c r="N411" i="1"/>
  <c r="U409" i="1" s="1"/>
  <c r="K403" i="1"/>
  <c r="K421" i="1" s="1"/>
  <c r="I421" i="1"/>
  <c r="K386" i="1"/>
  <c r="K420" i="1" s="1"/>
  <c r="I420" i="1"/>
  <c r="L410" i="1"/>
  <c r="L412" i="1" s="1"/>
  <c r="H410" i="1"/>
  <c r="J412" i="1"/>
  <c r="N284" i="1"/>
  <c r="O383" i="1"/>
  <c r="N384" i="1" s="1"/>
  <c r="O420" i="1" s="1"/>
  <c r="N401" i="1"/>
  <c r="O421" i="1" s="1"/>
  <c r="O382" i="1"/>
  <c r="N410" i="1" l="1"/>
  <c r="N412" i="1" s="1"/>
  <c r="H412" i="1"/>
  <c r="P411" i="1" s="1"/>
  <c r="P410" i="1" l="1"/>
  <c r="P412" i="1" s="1"/>
  <c r="R422" i="1"/>
  <c r="J338" i="1" l="1"/>
  <c r="N339" i="1"/>
  <c r="M338" i="1"/>
  <c r="M339" i="1"/>
  <c r="N338" i="1"/>
  <c r="O338" i="1"/>
  <c r="O339" i="1"/>
  <c r="K338" i="1"/>
  <c r="L338" i="1"/>
  <c r="L339" i="1"/>
  <c r="P339" i="1"/>
  <c r="P338" i="1"/>
  <c r="K339" i="1"/>
  <c r="K340" i="1" l="1"/>
  <c r="K342" i="1" s="1"/>
  <c r="K419" i="1" s="1"/>
  <c r="K422" i="1" s="1"/>
  <c r="N340" i="1"/>
  <c r="O419" i="1" s="1"/>
  <c r="O422" i="1" s="1"/>
  <c r="T338" i="1"/>
  <c r="K341" i="1" s="1"/>
  <c r="U428" i="1" s="1"/>
  <c r="I419" i="1" l="1"/>
  <c r="I422" i="1" s="1"/>
  <c r="U417" i="1" s="1"/>
  <c r="W429" i="1"/>
  <c r="W431" i="1" s="1"/>
  <c r="U429" i="1"/>
  <c r="U431" i="1" s="1"/>
  <c r="W428" i="1"/>
  <c r="W430" i="1" s="1"/>
  <c r="U430" i="1"/>
  <c r="S333" i="1"/>
  <c r="S338" i="1"/>
  <c r="R333" i="1"/>
  <c r="R338" i="1"/>
  <c r="Q333" i="1"/>
  <c r="Q33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Windows User</author>
    <author>Gelu Gherghin</author>
  </authors>
  <commentList>
    <comment ref="A4" authorId="0" shapeId="0" xr:uid="{00000000-0006-0000-0000-000001000000}">
      <text>
        <r>
          <rPr>
            <b/>
            <sz val="9"/>
            <color indexed="81"/>
            <rFont val="Tahoma"/>
            <family val="2"/>
            <charset val="238"/>
          </rPr>
          <t xml:space="preserve">Gelu Gherghin:
</t>
        </r>
        <r>
          <rPr>
            <sz val="9"/>
            <color indexed="10"/>
            <rFont val="Tahoma"/>
            <family val="2"/>
            <charset val="238"/>
          </rPr>
          <t>Se introduce numele facultății</t>
        </r>
      </text>
    </comment>
    <comment ref="O4" authorId="1" shapeId="0" xr:uid="{00000000-0006-0000-0000-000002000000}">
      <text>
        <r>
          <rPr>
            <b/>
            <sz val="9"/>
            <color indexed="81"/>
            <rFont val="Tahoma"/>
            <family val="2"/>
            <charset val="238"/>
          </rPr>
          <t xml:space="preserve">Gelu Gherghin:
</t>
        </r>
        <r>
          <rPr>
            <b/>
            <sz val="9"/>
            <color indexed="10"/>
            <rFont val="Tahoma"/>
            <family val="2"/>
            <charset val="238"/>
          </rPr>
          <t xml:space="preserve">Date preluate automat din tabelele cu discipline pe semestre. Nu introduceți manual.
</t>
        </r>
        <r>
          <rPr>
            <sz val="9"/>
            <color indexed="10"/>
            <rFont val="Tahoma"/>
            <family val="2"/>
            <charset val="238"/>
          </rPr>
          <t xml:space="preserve">
Valoarea de minim 22 ore/săptămână se aplică majorității domeniilor, dar unele standarde specifice prevăd alte valori. Verificați standardul domeniului dumneavoastră.</t>
        </r>
      </text>
    </comment>
    <comment ref="R4" authorId="1" shapeId="0" xr:uid="{00000000-0006-0000-0000-000003000000}">
      <text>
        <r>
          <rPr>
            <b/>
            <sz val="9"/>
            <color indexed="81"/>
            <rFont val="Tahoma"/>
            <family val="2"/>
            <charset val="238"/>
          </rPr>
          <t xml:space="preserve">Gelu Gherghin:
</t>
        </r>
        <r>
          <rPr>
            <sz val="9"/>
            <color indexed="81"/>
            <rFont val="Tahoma"/>
            <family val="2"/>
            <charset val="238"/>
          </rPr>
          <t xml:space="preserve">
</t>
        </r>
        <r>
          <rPr>
            <b/>
            <sz val="9"/>
            <color indexed="10"/>
            <rFont val="Tahoma"/>
            <family val="2"/>
            <charset val="238"/>
          </rPr>
          <t xml:space="preserve">Date preluate automat din tabelele cu discipline pe semestre. Nu introduceți manual.
</t>
        </r>
        <r>
          <rPr>
            <sz val="9"/>
            <color indexed="10"/>
            <rFont val="Tahoma"/>
            <family val="2"/>
            <charset val="238"/>
          </rPr>
          <t>Valoarea de minim 22 ore/săptămână se aplică majorității domeniilor, dar unele standarde specifice prevăd alte valori. Verificați standardul domeniului dumneavoastră.</t>
        </r>
      </text>
    </comment>
    <comment ref="A5" authorId="0" shapeId="0" xr:uid="{00000000-0006-0000-0000-00000400000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Se introduce numele domeniului, conform ultimului nomenclator publicat</t>
        </r>
      </text>
    </comment>
    <comment ref="O5" authorId="1" shapeId="0" xr:uid="{00000000-0006-0000-0000-000005000000}">
      <text>
        <r>
          <rPr>
            <b/>
            <sz val="9"/>
            <color indexed="81"/>
            <rFont val="Tahoma"/>
            <family val="2"/>
            <charset val="238"/>
          </rPr>
          <t xml:space="preserve">Gelu Gherghin:
</t>
        </r>
        <r>
          <rPr>
            <sz val="9"/>
            <color indexed="81"/>
            <rFont val="Tahoma"/>
            <family val="2"/>
            <charset val="238"/>
          </rPr>
          <t xml:space="preserve">
</t>
        </r>
        <r>
          <rPr>
            <b/>
            <sz val="9"/>
            <color indexed="10"/>
            <rFont val="Tahoma"/>
            <family val="2"/>
            <charset val="238"/>
          </rPr>
          <t xml:space="preserve">Date preluate automat din tabelele cu discipline pe semestre. Nu introduceți manual.
</t>
        </r>
        <r>
          <rPr>
            <sz val="9"/>
            <color indexed="10"/>
            <rFont val="Tahoma"/>
            <family val="2"/>
            <charset val="238"/>
          </rPr>
          <t>Valoarea de minim 22 ore/săptămână se aplică majorității domeniilor, dar unele standarde specifice prevăd alte valori. Verificați standardul domeniului dumneavoastră.</t>
        </r>
      </text>
    </comment>
    <comment ref="R5" authorId="1" shapeId="0" xr:uid="{00000000-0006-0000-0000-000006000000}">
      <text>
        <r>
          <rPr>
            <b/>
            <sz val="9"/>
            <color indexed="81"/>
            <rFont val="Tahoma"/>
            <family val="2"/>
            <charset val="238"/>
          </rPr>
          <t xml:space="preserve">Gelu Gherghin:
</t>
        </r>
        <r>
          <rPr>
            <sz val="9"/>
            <color indexed="81"/>
            <rFont val="Tahoma"/>
            <family val="2"/>
            <charset val="238"/>
          </rPr>
          <t xml:space="preserve">
</t>
        </r>
        <r>
          <rPr>
            <b/>
            <sz val="9"/>
            <color indexed="10"/>
            <rFont val="Tahoma"/>
            <family val="2"/>
            <charset val="238"/>
          </rPr>
          <t xml:space="preserve">Date preluate automat din tabelele cu discipline pe semestre. Nu introduceți manual.
</t>
        </r>
        <r>
          <rPr>
            <sz val="9"/>
            <color indexed="10"/>
            <rFont val="Tahoma"/>
            <family val="2"/>
            <charset val="238"/>
          </rPr>
          <t>Valoarea de minim 22 ore/săptămână se aplică majorității domeniilor, dar unele standarde specifice prevăd alte valori. Verificați standardul domeniului dumneavoastră.</t>
        </r>
      </text>
    </comment>
    <comment ref="O6" authorId="1" shapeId="0" xr:uid="{00000000-0006-0000-0000-000007000000}">
      <text>
        <r>
          <rPr>
            <b/>
            <sz val="9"/>
            <color indexed="81"/>
            <rFont val="Tahoma"/>
            <family val="2"/>
            <charset val="238"/>
          </rPr>
          <t xml:space="preserve">Gelu Gherghin:
</t>
        </r>
        <r>
          <rPr>
            <sz val="9"/>
            <color indexed="81"/>
            <rFont val="Tahoma"/>
            <family val="2"/>
            <charset val="238"/>
          </rPr>
          <t xml:space="preserve">
</t>
        </r>
        <r>
          <rPr>
            <b/>
            <sz val="9"/>
            <color indexed="10"/>
            <rFont val="Tahoma"/>
            <family val="2"/>
            <charset val="238"/>
          </rPr>
          <t xml:space="preserve">Date preluate automat din tabelele cu discipline pe semestre. Nu introduceți manual.
</t>
        </r>
        <r>
          <rPr>
            <sz val="9"/>
            <color indexed="10"/>
            <rFont val="Tahoma"/>
            <family val="2"/>
            <charset val="238"/>
          </rPr>
          <t>Valoarea de minim 22 ore/săptămână se aplică majorității domeniilor, dar unele standarde specifice prevăd alte valori. Verificați standardul domeniului dumneavoastră.</t>
        </r>
      </text>
    </comment>
    <comment ref="R6" authorId="1" shapeId="0" xr:uid="{00000000-0006-0000-0000-000008000000}">
      <text>
        <r>
          <rPr>
            <b/>
            <sz val="9"/>
            <color indexed="81"/>
            <rFont val="Tahoma"/>
            <family val="2"/>
            <charset val="238"/>
          </rPr>
          <t xml:space="preserve">Gelu Gherghin:
</t>
        </r>
        <r>
          <rPr>
            <sz val="9"/>
            <color indexed="81"/>
            <rFont val="Tahoma"/>
            <family val="2"/>
            <charset val="238"/>
          </rPr>
          <t xml:space="preserve">
</t>
        </r>
        <r>
          <rPr>
            <b/>
            <sz val="9"/>
            <color indexed="10"/>
            <rFont val="Tahoma"/>
            <family val="2"/>
            <charset val="238"/>
          </rPr>
          <t xml:space="preserve">Date preluate automat din tabelele cu discipline pe semestre. Nu introduceți manual.
</t>
        </r>
        <r>
          <rPr>
            <sz val="9"/>
            <color indexed="10"/>
            <rFont val="Tahoma"/>
            <family val="2"/>
            <charset val="238"/>
          </rPr>
          <t>Valoarea de minim 22 ore/săptămână se aplică majorității domeniilor, dar unele standarde specifice prevăd alte valori. Verificați standardul domeniului dumneavoastră.</t>
        </r>
      </text>
    </comment>
    <comment ref="A9" authorId="0" shapeId="0" xr:uid="{00000000-0006-0000-0000-00000900000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Se introduce limba de predare, așa cum apare în H.G. -ul din care luați denumirea programului</t>
        </r>
      </text>
    </comment>
    <comment ref="A10" authorId="0" shapeId="0" xr:uid="{00000000-0006-0000-0000-00000A00000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Se introduce titlul absolventului, conform ultimului H.G. referitor la titluri publicat</t>
        </r>
      </text>
    </comment>
    <comment ref="M14" authorId="1" shapeId="0" xr:uid="{19326A7D-9CD0-487F-AC64-612046D5EAB3}">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 xml:space="preserve">În această secțiune puteți adăuga câte rânduri sunt necesare, păstrând o aranjare decentă în pagină. 
</t>
        </r>
        <r>
          <rPr>
            <b/>
            <sz val="9"/>
            <color indexed="10"/>
            <rFont val="Tahoma"/>
            <family val="2"/>
            <charset val="238"/>
          </rPr>
          <t xml:space="preserve">Lucrați cât mai simplu, să nu fie nevoie de multe rânduri. În mod obligatoriu se trece numărul și codul pachetului. Folosiți terminologia din machetă, adică </t>
        </r>
        <r>
          <rPr>
            <i/>
            <sz val="9"/>
            <color indexed="10"/>
            <rFont val="Tahoma"/>
            <family val="2"/>
            <charset val="238"/>
          </rPr>
          <t>"Se alege o disciplină (1) din pachetul  opțional 1 (cod pachet)</t>
        </r>
        <r>
          <rPr>
            <b/>
            <sz val="9"/>
            <color indexed="10"/>
            <rFont val="Tahoma"/>
            <family val="2"/>
            <charset val="238"/>
          </rPr>
          <t>" sau "</t>
        </r>
        <r>
          <rPr>
            <i/>
            <sz val="9"/>
            <color indexed="10"/>
            <rFont val="Tahoma"/>
            <family val="2"/>
            <charset val="238"/>
          </rPr>
          <t>Se aleg două discipline (1 și 2) din pachetul  opțional 1 (cod pachet)</t>
        </r>
        <r>
          <rPr>
            <b/>
            <sz val="9"/>
            <color indexed="10"/>
            <rFont val="Tahoma"/>
            <family val="2"/>
            <charset val="238"/>
          </rPr>
          <t>" sau "</t>
        </r>
        <r>
          <rPr>
            <i/>
            <sz val="9"/>
            <color indexed="10"/>
            <rFont val="Tahoma"/>
            <family val="2"/>
            <charset val="238"/>
          </rPr>
          <t>Se alege câte o disciplină  (1 și 2) din pachetele optionale 1 (cod pachet), 2 (cod pachet) și două discipline (3 și 4) din pachetul  opțional 3 (cod pachet)".</t>
        </r>
        <r>
          <rPr>
            <sz val="9"/>
            <color indexed="10"/>
            <rFont val="Tahoma"/>
            <family val="2"/>
            <charset val="238"/>
          </rPr>
          <t xml:space="preserve">
Nu are sens să trecem aici codul fiecărei discipline din pachet, acelea vor fi detaliate oricum în tabelul opționalelor. Aici doar ar încărca inutil pagina de gardă și ar putea altera aranjarea în pagină.
Pachetele optionale vor primi la cod litera X în locul limbii de predare. De exemplu: MLX0001, MLX0002, MLX0003, etc. pentru Facultatea de Matematică și Informatică</t>
        </r>
      </text>
    </comment>
    <comment ref="A16" authorId="0" shapeId="0" xr:uid="{00000000-0006-0000-0000-00000C000000}">
      <text>
        <r>
          <rPr>
            <b/>
            <sz val="9"/>
            <color indexed="81"/>
            <rFont val="Tahoma"/>
            <family val="2"/>
            <charset val="238"/>
          </rPr>
          <t xml:space="preserve">Gelu Gherghin:
</t>
        </r>
        <r>
          <rPr>
            <sz val="9"/>
            <color indexed="10"/>
            <rFont val="Tahoma"/>
            <family val="2"/>
            <charset val="238"/>
          </rPr>
          <t xml:space="preserve">nr. credite obligatorii + nr. credite opționale trebuie să dea 180
</t>
        </r>
      </text>
    </comment>
    <comment ref="M16" authorId="1" shapeId="0" xr:uid="{851180A6-40A6-4494-A778-EC1B5C5379FD}">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Exemplu de formulare</t>
        </r>
      </text>
    </comment>
    <comment ref="A17" authorId="0" shapeId="0" xr:uid="{00000000-0006-0000-0000-00000E000000}">
      <text>
        <r>
          <rPr>
            <b/>
            <sz val="9"/>
            <color indexed="81"/>
            <rFont val="Tahoma"/>
            <family val="2"/>
            <charset val="238"/>
          </rPr>
          <t>Gelu Gherghin:</t>
        </r>
        <r>
          <rPr>
            <b/>
            <sz val="9"/>
            <color indexed="10"/>
            <rFont val="Tahoma"/>
            <family val="2"/>
            <charset val="238"/>
          </rPr>
          <t xml:space="preserve">
</t>
        </r>
        <r>
          <rPr>
            <sz val="9"/>
            <color indexed="10"/>
            <rFont val="Tahoma"/>
            <family val="2"/>
            <charset val="238"/>
          </rPr>
          <t xml:space="preserve">
</t>
        </r>
        <r>
          <rPr>
            <b/>
            <sz val="9"/>
            <color indexed="10"/>
            <rFont val="Tahoma"/>
            <family val="2"/>
            <charset val="238"/>
          </rPr>
          <t>Alegeți o singură variantă: fie 6 credite - 2 semestre, fie 12 credite - 4 semestre alocate limbilor străine. Ștergeți cealaltă variantă!</t>
        </r>
        <r>
          <rPr>
            <sz val="9"/>
            <color indexed="10"/>
            <rFont val="Tahoma"/>
            <family val="2"/>
            <charset val="238"/>
          </rPr>
          <t xml:space="preserve">
*Pentru mai mult de 2 semestre este nevoie de justificare scrisă adresată Rectoratului
ATENȚIE! Creditele alocate limbilor străine sunt incluse în cele 180, sau sunt suplimentare acestora? (Verificati în tabelele cu discipline aferente semestrelor în care se studiază limba străină.) Dacă sunt suplimentare celor 180, ele trebuie mutate după "Și", înainte de cele 4  credite alocate disciplinei Educație fizică.  În ambele situații e corect numai dacă Obligatorii+Opționale=180</t>
        </r>
      </text>
    </comment>
    <comment ref="A19" authorId="0" shapeId="0" xr:uid="{00000000-0006-0000-0000-00000F000000}">
      <text>
        <r>
          <rPr>
            <b/>
            <sz val="9"/>
            <color indexed="81"/>
            <rFont val="Tahoma"/>
            <family val="2"/>
            <charset val="238"/>
          </rPr>
          <t xml:space="preserve">Gelu Gherghin:
</t>
        </r>
        <r>
          <rPr>
            <sz val="9"/>
            <color indexed="10"/>
            <rFont val="Tahoma"/>
            <family val="2"/>
            <charset val="238"/>
          </rPr>
          <t>În cazul în care creditele alocate Limbii străine sunt suplimentare celor 180, rândul referitor la aceasta trebuie mutat mai jos de "Și"</t>
        </r>
        <r>
          <rPr>
            <sz val="9"/>
            <color indexed="81"/>
            <rFont val="Tahoma"/>
            <family val="2"/>
            <charset val="238"/>
          </rPr>
          <t xml:space="preserve">
</t>
        </r>
      </text>
    </comment>
    <comment ref="A21" authorId="1" shapeId="0" xr:uid="{00000000-0006-0000-0000-00001000000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Numărul de credite la examenul de licență depinde de numărul probelor.</t>
        </r>
      </text>
    </comment>
    <comment ref="M29" authorId="0" shapeId="0" xr:uid="{00000000-0006-0000-0000-00001100000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Introduceți cel puțin trei denumiri de instituții europene de învățământ superior, cu precădere instituții membre Eutopia sau The Guild</t>
        </r>
      </text>
    </comment>
    <comment ref="A38" authorId="1" shapeId="0" xr:uid="{9E546C80-E1CF-4959-BD71-649CEE307974}">
      <text>
        <r>
          <rPr>
            <b/>
            <sz val="9"/>
            <color indexed="81"/>
            <rFont val="Segoe UI"/>
            <family val="2"/>
            <charset val="238"/>
          </rPr>
          <t>Gelu Gherghin:</t>
        </r>
        <r>
          <rPr>
            <sz val="9"/>
            <color indexed="81"/>
            <rFont val="Segoe UI"/>
            <family val="2"/>
            <charset val="238"/>
          </rPr>
          <t xml:space="preserve">
Se vor prelua toate competențele și/sau rezultatele învățării înscrise în Suplimentul la Diplomă și în RNCIS</t>
        </r>
      </text>
    </comment>
    <comment ref="A150" authorId="1" shapeId="0" xr:uid="{A49E5213-6BB8-42D1-BA21-8F2DDB5C20A3}">
      <text>
        <r>
          <rPr>
            <b/>
            <sz val="9"/>
            <color indexed="81"/>
            <rFont val="Segoe UI"/>
            <family val="2"/>
            <charset val="238"/>
          </rPr>
          <t>Gelu Gherghin:</t>
        </r>
        <r>
          <rPr>
            <sz val="9"/>
            <color indexed="81"/>
            <rFont val="Segoe UI"/>
            <family val="2"/>
            <charset val="238"/>
          </rPr>
          <t xml:space="preserve">
Vă rugăm să consultați Procedura de aplicare a etichetelor ODD (Obiective de Dezvoltare Durabilă - Sustainable Development Goals) în procesul academic.
Păstrați doar etichetele care se potrivesc programului de studii (dacă este cazul) și ștergeți-le pe celelalte. Dacă nicio etichetă nu descrie programul, ștergeți toate etichetele și scrieți "Nu este cazul".</t>
        </r>
      </text>
    </comment>
    <comment ref="A167" authorId="1" shapeId="0" xr:uid="{00000000-0006-0000-0000-00001400000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Nu modificați nimic în acest rând alocat Limbii străine și nu introduceți alte rânduri pentru fiecare limba străină. Cel mult se poate introduce un cod generic, dar NU codurile și denumirile tuturor limbilor. Acestea se vor detalia în primul rând de sub tabel</t>
        </r>
      </text>
    </comment>
    <comment ref="A168" authorId="1" shapeId="0" xr:uid="{00000000-0006-0000-0000-00001500000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Nu modificați nimic legat de disciplina Educație Fizică. Cele două credite pentru această disciplină trebuie alocate suplimentar celor 30 de credite ale semestrului.</t>
        </r>
      </text>
    </comment>
    <comment ref="A170" authorId="1" shapeId="0" xr:uid="{00000000-0006-0000-0000-000016000000}">
      <text>
        <r>
          <rPr>
            <b/>
            <sz val="9"/>
            <color indexed="81"/>
            <rFont val="Tahoma"/>
            <family val="2"/>
            <charset val="238"/>
          </rPr>
          <t xml:space="preserve">Gelu Gherghin: 
</t>
        </r>
        <r>
          <rPr>
            <sz val="9"/>
            <color indexed="10"/>
            <rFont val="Tahoma"/>
            <family val="2"/>
            <charset val="238"/>
          </rPr>
          <t xml:space="preserve">Treceți aici toate limbilie străine pe care studenții le pot alege, împreună cu codurile aferente. ACESTEA SUNT LIMBILE STRĂINE DIN OFERTA DLSS, CU CODURILE AFERENTE SEMESTRULUI I. </t>
        </r>
        <r>
          <rPr>
            <b/>
            <sz val="9"/>
            <color indexed="10"/>
            <rFont val="Tahoma"/>
            <family val="2"/>
            <charset val="238"/>
          </rPr>
          <t>DACĂ FACULTATEA DUMNEAVOASTRĂ ESTE DESERVITĂ DE CĂTRE DLMCA SAU LIMBA STRĂINĂ SE STUDIAZĂ ÎN ALT SEMESTRU, ATUNCI VĂ ROG SĂ FACEȚI MODIFICĂRILE NECESARE.</t>
        </r>
      </text>
    </comment>
    <comment ref="B176" authorId="1" shapeId="0" xr:uid="{00000000-0006-0000-0000-00001700000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Denumirile disciplinelor se trec în limbile română, engleză și dacă este cazul, în limba în care a fost acreditat programul (maghiară sau germană)</t>
        </r>
      </text>
    </comment>
    <comment ref="N176" authorId="1" shapeId="0" xr:uid="{00000000-0006-0000-0000-00001800000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În coloanele orelor alocate studiului (F, I,T) sunt formule de calcul. Nu interveniți în aceste celule, valorile se vor calcula automat.</t>
        </r>
      </text>
    </comment>
    <comment ref="Q176" authorId="1" shapeId="0" xr:uid="{00000000-0006-0000-0000-00001900000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Pentru fiecare disciplină alegeți o singură formă de evaluare. Conform regulamentului ECTS, cel puțin 50% dintre disciplinele unui semestru  trebuie evaluate prin Examen (adică E&gt;= C+VP)</t>
        </r>
      </text>
    </comment>
    <comment ref="T176" authorId="1" shapeId="0" xr:uid="{00000000-0006-0000-0000-00001A00000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Alegeți Tipul disciplinei din standardul specific ARACIS</t>
        </r>
      </text>
    </comment>
    <comment ref="A184" authorId="1" shapeId="0" xr:uid="{1649D978-BA32-4D68-99D9-9FB3F31FE6C7}">
      <text>
        <r>
          <rPr>
            <b/>
            <sz val="9"/>
            <color indexed="81"/>
            <rFont val="Tahoma"/>
            <family val="2"/>
            <charset val="238"/>
          </rPr>
          <t xml:space="preserve">Gelu Gherghin:
</t>
        </r>
        <r>
          <rPr>
            <sz val="9"/>
            <color indexed="81"/>
            <rFont val="Tahoma"/>
            <family val="2"/>
            <charset val="238"/>
          </rPr>
          <t xml:space="preserve">
</t>
        </r>
        <r>
          <rPr>
            <sz val="9"/>
            <color indexed="10"/>
            <rFont val="Tahoma"/>
            <family val="2"/>
            <charset val="238"/>
          </rPr>
          <t xml:space="preserve">Treceți aici codul generic al pachetului opțional, nu codul unei disicpline din pachet. Nu multiplicați inutil rîndurile ca să introduceți toate disciplinele opționale din pachet, acestea se vor detalia în tabelul de opționale.
Pachetele optionale vor primi la cod litera X în locul limbii de predare. De exemplu: MLX0001, MLX0002, MLX0003, etc. pentru Facultatea de Matematică și Informatică
</t>
        </r>
      </text>
    </comment>
    <comment ref="A185" authorId="1" shapeId="0" xr:uid="{00000000-0006-0000-0000-00001B00000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Nu modificați nimic în acest rând alocat Limbii străine și nu introduceți alte rânduri pentru fiecare limba străină. Cel mult se poate introduce un cod generic, dar NU codurile și denumirile tuturor limbilor. Acestea se vor detalia în primul rând de sub tabel</t>
        </r>
      </text>
    </comment>
    <comment ref="A186" authorId="1" shapeId="0" xr:uid="{00000000-0006-0000-0000-00001C00000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Nu modificați nimic legat de disciplina Educație Fizică. Cele două credite pentru această disciplină trebuie alocate suplimentar celor 30 de credite ale semestrului.</t>
        </r>
      </text>
    </comment>
    <comment ref="A188" authorId="1" shapeId="0" xr:uid="{00000000-0006-0000-0000-00001D000000}">
      <text>
        <r>
          <rPr>
            <b/>
            <sz val="9"/>
            <color indexed="81"/>
            <rFont val="Tahoma"/>
            <family val="2"/>
            <charset val="238"/>
          </rPr>
          <t xml:space="preserve">Gelu Gherghin: 
</t>
        </r>
        <r>
          <rPr>
            <sz val="9"/>
            <color indexed="10"/>
            <rFont val="Tahoma"/>
            <family val="2"/>
            <charset val="238"/>
          </rPr>
          <t xml:space="preserve">Treceți aici toate limbilie străine pe care studenții le pot alege, împreună cu codurile aferente. ACESTEA SUNT LIMBILE STRĂINE DIN OFERTA DLSS, CU CODURILE AFERENTE SEMESTRULUI II. </t>
        </r>
        <r>
          <rPr>
            <b/>
            <sz val="9"/>
            <color indexed="10"/>
            <rFont val="Tahoma"/>
            <family val="2"/>
            <charset val="238"/>
          </rPr>
          <t>DACĂ FACULTATEA DUMNEAVOASTRĂ ESTE DESERVITĂ DE CĂTRE DLMCA SAU LIMBA STRĂINĂ SE STUDIAZĂ ÎN ALT SEMESTRU, ATUNCI VĂ ROG SĂ FACEȚI MODIFICĂRILE NECESARE.</t>
        </r>
      </text>
    </comment>
    <comment ref="B194" authorId="1" shapeId="0" xr:uid="{00000000-0006-0000-0000-00001E00000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Denumirile disciplinelor se trec în limbile română, engleză și dacă este cazul, în limba în care a fost acreditat programul (maghiară sau germană)</t>
        </r>
      </text>
    </comment>
    <comment ref="N194" authorId="1" shapeId="0" xr:uid="{00000000-0006-0000-0000-00001F00000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În coloanele orelor alocate studiului (F, I,T) sunt formule de calcul. Nu interveniți în aceste celule, valorile se vor calcula automat.</t>
        </r>
      </text>
    </comment>
    <comment ref="Q194" authorId="1" shapeId="0" xr:uid="{00000000-0006-0000-0000-00002000000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Pentru fiecare disciplină alegeți o singură formă de evaluare. Conform regulamentului ECTS, cel puțin 50% dintre disciplinele unui semestru  trebuie evaluate prin Examen (adică E&gt;= C+VP)</t>
        </r>
      </text>
    </comment>
    <comment ref="T194" authorId="1" shapeId="0" xr:uid="{00000000-0006-0000-0000-00002100000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Alegeți Tipul disciplinei din standardul specific ARACIS</t>
        </r>
      </text>
    </comment>
    <comment ref="A202" authorId="1" shapeId="0" xr:uid="{56929E4B-2482-4A09-8900-1014B094A3C7}">
      <text>
        <r>
          <rPr>
            <b/>
            <sz val="9"/>
            <color indexed="81"/>
            <rFont val="Tahoma"/>
            <family val="2"/>
            <charset val="238"/>
          </rPr>
          <t xml:space="preserve">Gelu Gherghin:
</t>
        </r>
        <r>
          <rPr>
            <sz val="9"/>
            <color indexed="81"/>
            <rFont val="Tahoma"/>
            <family val="2"/>
            <charset val="238"/>
          </rPr>
          <t xml:space="preserve">
</t>
        </r>
        <r>
          <rPr>
            <sz val="9"/>
            <color indexed="10"/>
            <rFont val="Tahoma"/>
            <family val="2"/>
            <charset val="238"/>
          </rPr>
          <t xml:space="preserve">Treceți aici codul generic al pachetului opțional, nu codul unei disicpline din pachet. Nu multiplicați inutil rîndurile ca să introduceți toate disciplinele opționale din pachet, acestea se vor detalia în tabelul de opționale.
Pachetele optionale vor primi la cod litera X în locul limbii de predare. De exemplu: MLX0001, MLX0002, MLX0003, etc. pentru Facultatea de Matematică și Informatică
</t>
        </r>
      </text>
    </comment>
    <comment ref="A203" authorId="1" shapeId="0" xr:uid="{2612AC5A-EEBE-48EB-B604-3496C2754782}">
      <text>
        <r>
          <rPr>
            <b/>
            <sz val="9"/>
            <color indexed="81"/>
            <rFont val="Tahoma"/>
            <family val="2"/>
            <charset val="238"/>
          </rPr>
          <t xml:space="preserve">Gelu Gherghin:
</t>
        </r>
        <r>
          <rPr>
            <sz val="9"/>
            <color indexed="81"/>
            <rFont val="Tahoma"/>
            <family val="2"/>
            <charset val="238"/>
          </rPr>
          <t xml:space="preserve">
</t>
        </r>
        <r>
          <rPr>
            <sz val="9"/>
            <color indexed="10"/>
            <rFont val="Tahoma"/>
            <family val="2"/>
            <charset val="238"/>
          </rPr>
          <t xml:space="preserve">Treceți aici codul generic al pachetului opțional, nu codul unei disicpline din pachet. Nu multiplicați inutil rîndurile ca să introduceți toate disciplinele opționale din pachet, acestea se vor detalia în tabelul de opționale.
Pachetele optionale vor primi la cod litera X în locul limbii de predare. De exemplu: MLX0001, MLX0002, MLX0003, etc. pentru Facultatea de Matematică și Informatică
</t>
        </r>
      </text>
    </comment>
    <comment ref="B209" authorId="1" shapeId="0" xr:uid="{00000000-0006-0000-0000-00002200000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Denumirile disciplinelor se trec în limbile română, engleză și dacă este cazul, în limba în care a fost acreditat programul (maghiară sau germană)</t>
        </r>
      </text>
    </comment>
    <comment ref="N209" authorId="1" shapeId="0" xr:uid="{00000000-0006-0000-0000-00002300000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În coloanele orelor alocate studiului (F, I,T) sunt formule de calcul. Nu interveniți în aceste celule, valorile se vor calcula automat.</t>
        </r>
      </text>
    </comment>
    <comment ref="Q209" authorId="1" shapeId="0" xr:uid="{00000000-0006-0000-0000-00002400000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Pentru fiecare disciplină alegeți o singură formă de evaluare. Conform regulamentului ECTS, cel puțin 50% dintre disciplinele unui semestru  trebuie evaluate prin Examen (adică E&gt;= C+VP)</t>
        </r>
      </text>
    </comment>
    <comment ref="T209" authorId="1" shapeId="0" xr:uid="{00000000-0006-0000-0000-00002500000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Alegeți Tipul disciplinei din standardul specific ARACIS</t>
        </r>
      </text>
    </comment>
    <comment ref="A217" authorId="1" shapeId="0" xr:uid="{6D53B2E5-7DC6-46F5-8A46-34CB4204BDCD}">
      <text>
        <r>
          <rPr>
            <b/>
            <sz val="9"/>
            <color indexed="81"/>
            <rFont val="Tahoma"/>
            <family val="2"/>
            <charset val="238"/>
          </rPr>
          <t xml:space="preserve">Gelu Gherghin:
</t>
        </r>
        <r>
          <rPr>
            <sz val="9"/>
            <color indexed="81"/>
            <rFont val="Tahoma"/>
            <family val="2"/>
            <charset val="238"/>
          </rPr>
          <t xml:space="preserve">
</t>
        </r>
        <r>
          <rPr>
            <sz val="9"/>
            <color indexed="10"/>
            <rFont val="Tahoma"/>
            <family val="2"/>
            <charset val="238"/>
          </rPr>
          <t xml:space="preserve">Treceți aici codul generic al pachetului opțional, nu codul unei disicpline din pachet. Nu multiplicați inutil rîndurile ca să introduceți toate disciplinele opționale din pachet, acestea se vor detalia în tabelul de opționale.
Pachetele optionale vor primi la cod litera X în locul limbii de predare. De exemplu: MLX0001, MLX0002, MLX0003, etc. pentru Facultatea de Matematică și Informatică
</t>
        </r>
      </text>
    </comment>
    <comment ref="A218" authorId="1" shapeId="0" xr:uid="{5EDD3FFC-5AB5-4691-8C56-2E662EB38DDE}">
      <text>
        <r>
          <rPr>
            <b/>
            <sz val="9"/>
            <color indexed="81"/>
            <rFont val="Tahoma"/>
            <family val="2"/>
            <charset val="238"/>
          </rPr>
          <t xml:space="preserve">Gelu Gherghin:
</t>
        </r>
        <r>
          <rPr>
            <sz val="9"/>
            <color indexed="81"/>
            <rFont val="Tahoma"/>
            <family val="2"/>
            <charset val="238"/>
          </rPr>
          <t xml:space="preserve">
</t>
        </r>
        <r>
          <rPr>
            <sz val="9"/>
            <color indexed="10"/>
            <rFont val="Tahoma"/>
            <family val="2"/>
            <charset val="238"/>
          </rPr>
          <t xml:space="preserve">Treceți aici codul generic al pachetului opțional, nu codul unei disicpline din pachet. Nu multiplicați inutil rîndurile ca să introduceți toate disciplinele opționale din pachet, acestea se vor detalia în tabelul de opționale.
Pachetele optionale vor primi la cod litera X în locul limbii de predare. De exemplu: MLX0001, MLX0002, MLX0003, etc. pentru Facultatea de Matematică și Informatică
</t>
        </r>
      </text>
    </comment>
    <comment ref="B225" authorId="1" shapeId="0" xr:uid="{00000000-0006-0000-0000-00002600000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Denumirile disciplinelor se trec în limbile română, engleză și dacă este cazul, în limba în care a fost acreditat programul (maghiară sau germană)</t>
        </r>
      </text>
    </comment>
    <comment ref="N225" authorId="1" shapeId="0" xr:uid="{00000000-0006-0000-0000-00002700000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În coloanele orelor alocate studiului (F, I,T) sunt formule de calcul. Nu interveniți în aceste celule, valorile se vor calcula automat.</t>
        </r>
      </text>
    </comment>
    <comment ref="Q225" authorId="1" shapeId="0" xr:uid="{00000000-0006-0000-0000-00002800000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Pentru fiecare disciplină alegeți o singură formă de evaluare. Conform regulamentului ECTS, cel puțin 50% dintre disciplinele unui semestru  trebuie evaluate prin Examen (adică E&gt;= C+VP)</t>
        </r>
      </text>
    </comment>
    <comment ref="T225" authorId="1" shapeId="0" xr:uid="{00000000-0006-0000-0000-00002900000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Alegeți Tipul disciplinei din standardul specific ARACIS</t>
        </r>
      </text>
    </comment>
    <comment ref="A233" authorId="1" shapeId="0" xr:uid="{567A3A96-8751-4B91-8AD4-3918556788A3}">
      <text>
        <r>
          <rPr>
            <b/>
            <sz val="9"/>
            <color indexed="81"/>
            <rFont val="Tahoma"/>
            <family val="2"/>
            <charset val="238"/>
          </rPr>
          <t xml:space="preserve">Gelu Gherghin:
</t>
        </r>
        <r>
          <rPr>
            <sz val="9"/>
            <color indexed="81"/>
            <rFont val="Tahoma"/>
            <family val="2"/>
            <charset val="238"/>
          </rPr>
          <t xml:space="preserve">
</t>
        </r>
        <r>
          <rPr>
            <sz val="9"/>
            <color indexed="10"/>
            <rFont val="Tahoma"/>
            <family val="2"/>
            <charset val="238"/>
          </rPr>
          <t xml:space="preserve">Treceți aici codul generic al pachetului opțional, nu codul unei disicpline din pachet. Nu multiplicați inutil rîndurile ca să introduceți toate disciplinele opționale din pachet, acestea se vor detalia în tabelul de opționale.
Pachetele optionale vor primi la cod litera X în locul limbii de predare. De exemplu: MLX0001, MLX0002, MLX0003, etc. pentru Facultatea de Matematică și Informatică
</t>
        </r>
      </text>
    </comment>
    <comment ref="A234" authorId="1" shapeId="0" xr:uid="{EADDB755-AAFF-4ACE-9272-B352B046B6D5}">
      <text>
        <r>
          <rPr>
            <b/>
            <sz val="9"/>
            <color indexed="81"/>
            <rFont val="Tahoma"/>
            <family val="2"/>
            <charset val="238"/>
          </rPr>
          <t xml:space="preserve">Gelu Gherghin:
</t>
        </r>
        <r>
          <rPr>
            <sz val="9"/>
            <color indexed="81"/>
            <rFont val="Tahoma"/>
            <family val="2"/>
            <charset val="238"/>
          </rPr>
          <t xml:space="preserve">
</t>
        </r>
        <r>
          <rPr>
            <sz val="9"/>
            <color indexed="10"/>
            <rFont val="Tahoma"/>
            <family val="2"/>
            <charset val="238"/>
          </rPr>
          <t xml:space="preserve">Treceți aici codul generic al pachetului opțional, nu codul unei disicpline din pachet. Nu multiplicați inutil rîndurile ca să introduceți toate disciplinele opționale din pachet, acestea se vor detalia în tabelul de opționale.
Pachetele optionale vor primi la cod litera X în locul limbii de predare. De exemplu: MLX0001, MLX0002, MLX0003, etc. pentru Facultatea de Matematică și Informatică
</t>
        </r>
      </text>
    </comment>
    <comment ref="B240" authorId="1" shapeId="0" xr:uid="{00000000-0006-0000-0000-00002A00000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Denumirile disciplinelor se trec în limbile română, engleză și dacă este cazul, în limba în care a fost acreditat programul (maghiară sau germană)</t>
        </r>
      </text>
    </comment>
    <comment ref="N240" authorId="1" shapeId="0" xr:uid="{00000000-0006-0000-0000-00002B00000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În coloanele orelor alocate studiului (F, I,T) sunt formule de calcul. Nu interveniți în aceste celule, valorile se vor calcula automat.</t>
        </r>
      </text>
    </comment>
    <comment ref="Q240" authorId="1" shapeId="0" xr:uid="{00000000-0006-0000-0000-00002C00000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Pentru fiecare disciplină alegeți o singură formă de evaluare. Conform regulamentului ECTS, cel puțin 50% dintre disciplinele unui semestru  trebuie evaluate prin Examen (adică E&gt;= C+VP)</t>
        </r>
      </text>
    </comment>
    <comment ref="T240" authorId="1" shapeId="0" xr:uid="{00000000-0006-0000-0000-00002D00000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Alegeți Tipul disciplinei din standardul specific ARACIS</t>
        </r>
      </text>
    </comment>
    <comment ref="A247" authorId="1" shapeId="0" xr:uid="{425AFACF-9D12-43EB-8CFB-358254192068}">
      <text>
        <r>
          <rPr>
            <b/>
            <sz val="9"/>
            <color indexed="81"/>
            <rFont val="Tahoma"/>
            <family val="2"/>
            <charset val="238"/>
          </rPr>
          <t xml:space="preserve">Gelu Gherghin:
</t>
        </r>
        <r>
          <rPr>
            <sz val="9"/>
            <color indexed="81"/>
            <rFont val="Tahoma"/>
            <family val="2"/>
            <charset val="238"/>
          </rPr>
          <t xml:space="preserve">
</t>
        </r>
        <r>
          <rPr>
            <sz val="9"/>
            <color indexed="10"/>
            <rFont val="Tahoma"/>
            <family val="2"/>
            <charset val="238"/>
          </rPr>
          <t xml:space="preserve">Treceți aici codul generic al pachetului opțional, nu codul unei disicpline din pachet. Nu multiplicați inutil rîndurile ca să introduceți toate disciplinele opționale din pachet, acestea se vor detalia în tabelul de opționale.
Pachetele optionale vor primi la cod litera X în locul limbii de predare. De exemplu: MLX0001, MLX0002, MLX0003, etc. pentru Facultatea de Matematică și Informatică
</t>
        </r>
      </text>
    </comment>
    <comment ref="A248" authorId="1" shapeId="0" xr:uid="{15D9642E-548D-4593-9CA1-E2AAA97374B8}">
      <text>
        <r>
          <rPr>
            <b/>
            <sz val="9"/>
            <color indexed="81"/>
            <rFont val="Tahoma"/>
            <family val="2"/>
            <charset val="238"/>
          </rPr>
          <t xml:space="preserve">Gelu Gherghin:
</t>
        </r>
        <r>
          <rPr>
            <sz val="9"/>
            <color indexed="81"/>
            <rFont val="Tahoma"/>
            <family val="2"/>
            <charset val="238"/>
          </rPr>
          <t xml:space="preserve">
</t>
        </r>
        <r>
          <rPr>
            <sz val="9"/>
            <color indexed="10"/>
            <rFont val="Tahoma"/>
            <family val="2"/>
            <charset val="238"/>
          </rPr>
          <t xml:space="preserve">Treceți aici codul generic al pachetului opțional, nu codul unei disicpline din pachet. Nu multiplicați inutil rîndurile ca să introduceți toate disciplinele opționale din pachet, acestea se vor detalia în tabelul de opționale.
Pachetele optionale vor primi la cod litera X în locul limbii de predare. De exemplu: MLX0001, MLX0002, MLX0003, etc. pentru Facultatea de Matematică și Informatică
</t>
        </r>
      </text>
    </comment>
    <comment ref="A253" authorId="1" shapeId="0" xr:uid="{00000000-0006-0000-0000-00002E00000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 xml:space="preserve">Pentru ca o disciplină să fie opțională, fiecare pachet trebuie să conțină cel puțin </t>
        </r>
        <r>
          <rPr>
            <i/>
            <sz val="9"/>
            <color indexed="10"/>
            <rFont val="Tahoma"/>
            <family val="2"/>
            <charset val="238"/>
          </rPr>
          <t>n+1</t>
        </r>
        <r>
          <rPr>
            <sz val="9"/>
            <color indexed="10"/>
            <rFont val="Tahoma"/>
            <family val="2"/>
            <charset val="238"/>
          </rPr>
          <t xml:space="preserve"> opțiuni, unde </t>
        </r>
        <r>
          <rPr>
            <i/>
            <sz val="9"/>
            <color indexed="10"/>
            <rFont val="Tahoma"/>
            <family val="2"/>
            <charset val="238"/>
          </rPr>
          <t>n</t>
        </r>
        <r>
          <rPr>
            <sz val="9"/>
            <color indexed="10"/>
            <rFont val="Tahoma"/>
            <family val="2"/>
            <charset val="238"/>
          </rPr>
          <t xml:space="preserve"> este numărul de discipline care se aleg din pachet. În caz contrar, opționalul este, de fapt, obligatoriu. De exemplu, dacă dintr-un pachet se alege o disciplină, trebuie să existe cel puțin 2 discipline/pachet; dacă se aleg două, trebuie cel puțin 3 discipline/pachet, etc.</t>
        </r>
      </text>
    </comment>
    <comment ref="B255" authorId="1" shapeId="0" xr:uid="{00000000-0006-0000-0000-00002F00000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Denumirile disciplinelor se trec în limbile română, engleză și dacă este cazul, în limba în care a fost acreditat programul (maghiară sau germană)</t>
        </r>
      </text>
    </comment>
    <comment ref="J255" authorId="1" shapeId="0" xr:uid="{00000000-0006-0000-0000-00003000000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TOATE DISCIPLINELE DINTR-UN PACHET TREBUIE SĂ AIBĂ ACELAȘI NUMĂR DE CREDITE (încât un student să poată acumula 30  de credite/semestru,  indiferent de opțiune)</t>
        </r>
      </text>
    </comment>
    <comment ref="N255" authorId="1" shapeId="0" xr:uid="{00000000-0006-0000-0000-00003100000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În coloanele orelor alocate studiului (F, I,T) sunt formule de calcul. Nu interveniți în aceste celule, valorile se vor calcula automat.</t>
        </r>
      </text>
    </comment>
    <comment ref="Q255" authorId="1" shapeId="0" xr:uid="{00000000-0006-0000-0000-00003200000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 xml:space="preserve">Pentru fiecare disciplină alegeți o singură formă de evaluare. </t>
        </r>
      </text>
    </comment>
    <comment ref="T255" authorId="1" shapeId="0" xr:uid="{00000000-0006-0000-0000-00003300000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 xml:space="preserve">SE RECOMANDA CA TOATE DISCIPLINELE DINTR-UN PACHET DE OPȚIONALE SĂ FIE DE ACELAȘI TIP. 
În caz contrar, în tabelele din anexa planului de învățământ pachetul va fi raportat în tabelul aferent tipului de curs care se regăsește cel mai frecvent în pachet. 
De exemplu, un pachet cu 2 DF și 1 DS se va raporta în tabelul DF. Un pachet cu 2 DF și 4 DS se va raporta în tabelul DS. </t>
        </r>
      </text>
    </comment>
    <comment ref="A258" authorId="1" shapeId="0" xr:uid="{70251DA9-ECA3-440F-BB33-D283E527B822}">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Pachetele optionale vor primi la cod litera X în locul limbii de predare. De exemplu: MLX0001, MLX0002, MLX0003, etc. pentru Facultatea de Matematică și Informatică</t>
        </r>
      </text>
    </comment>
    <comment ref="A261" authorId="1" shapeId="0" xr:uid="{EEF2E27D-A770-4B54-A071-355053E8DDB2}">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Pachetele optionale vor primi la cod litera X în locul limbii de predare. De exemplu: MLX0001, MLX0002, MLX0003, etc. pentru Facultatea de Matematică și Informatică</t>
        </r>
      </text>
    </comment>
    <comment ref="A266" authorId="1" shapeId="0" xr:uid="{55787E32-21C4-4E5F-8127-13DEA81B59B9}">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Pachetele optionale vor primi la cod litera X în locul limbii de predare. De exemplu: MLX0001, MLX0002, MLX0003, etc. pentru Facultatea de Matematică și Informatică</t>
        </r>
      </text>
    </comment>
    <comment ref="A271" authorId="1" shapeId="0" xr:uid="{608EB18D-36EC-49B3-A5CA-4FE91AB40B51}">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Pachetele optionale vor primi la cod litera X în locul limbii de predare. De exemplu: MLX0001, MLX0002, MLX0003, etc. pentru Facultatea de Matematică și Informatică</t>
        </r>
      </text>
    </comment>
    <comment ref="A276" authorId="1" shapeId="0" xr:uid="{021AB610-3FE6-47AC-BEBF-A68DDE5B3A5A}">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Pachetele optionale vor primi la cod litera X în locul limbii de predare. De exemplu: MLX0001, MLX0002, MLX0003, etc. pentru Facultatea de Matematică și Informatică</t>
        </r>
      </text>
    </comment>
    <comment ref="Q283" authorId="1" shapeId="0" xr:uid="{00000000-0006-0000-0000-00003A000000}">
      <text>
        <r>
          <rPr>
            <b/>
            <sz val="9"/>
            <color indexed="81"/>
            <rFont val="Tahoma"/>
            <family val="2"/>
            <charset val="238"/>
          </rPr>
          <t xml:space="preserve">Gelu Gherghin:
</t>
        </r>
        <r>
          <rPr>
            <sz val="9"/>
            <color indexed="81"/>
            <rFont val="Tahoma"/>
            <family val="2"/>
            <charset val="238"/>
          </rPr>
          <t xml:space="preserve">
</t>
        </r>
        <r>
          <rPr>
            <b/>
            <sz val="9"/>
            <color indexed="10"/>
            <rFont val="Tahoma"/>
            <family val="2"/>
            <charset val="238"/>
          </rPr>
          <t>ATENȚIE!</t>
        </r>
        <r>
          <rPr>
            <sz val="9"/>
            <color indexed="10"/>
            <rFont val="Tahoma"/>
            <family val="2"/>
            <charset val="238"/>
          </rPr>
          <t xml:space="preserve">
Formulele de total/coloană și de procent opționale sunt implementate pentru situația tipică în care se alege o singură disciplină din fiecare cele șase pachete.
Dacă se adaugă pachete suplimentare sau în situația particulară în care dintr-un pachet se alege mai mult de o disciplină, acest lucru trebuie să se reflecte în formulele de total pe coloane și în formula de calcul al procentului.</t>
        </r>
      </text>
    </comment>
    <comment ref="A285" authorId="1" shapeId="0" xr:uid="{00000000-0006-0000-0000-00003B00000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Pentru ca procentul calculat automat să fie corect, ștergeți toate rândurile din tabel rămase necompletate.</t>
        </r>
      </text>
    </comment>
    <comment ref="A286" authorId="1" shapeId="0" xr:uid="{00000000-0006-0000-0000-00003C000000}">
      <text>
        <r>
          <rPr>
            <b/>
            <sz val="9"/>
            <color indexed="81"/>
            <rFont val="Tahoma"/>
            <family val="2"/>
            <charset val="238"/>
          </rPr>
          <t>Gelu Gherghin:</t>
        </r>
        <r>
          <rPr>
            <sz val="9"/>
            <color indexed="81"/>
            <rFont val="Tahoma"/>
            <family val="2"/>
            <charset val="238"/>
          </rPr>
          <t xml:space="preserve">
</t>
        </r>
        <r>
          <rPr>
            <b/>
            <sz val="9"/>
            <color indexed="10"/>
            <rFont val="Tahoma"/>
            <family val="2"/>
            <charset val="238"/>
          </rPr>
          <t>Procentul de ore fizice trebuie să se încadreze în intervalul impus de standardul ARACIS specific domeniului în care se încadrează specializarea.</t>
        </r>
        <r>
          <rPr>
            <sz val="9"/>
            <color indexed="10"/>
            <rFont val="Tahoma"/>
            <family val="2"/>
            <charset val="238"/>
          </rPr>
          <t xml:space="preserve"> Dacă nu se obține o valoare între aceste limite, va trebui să introduceți opțiuni suplimentare: fie pachete suplimentare, fie posibilitatea ca studenâii să aleagă mai multe discipine din fiecare pachet.</t>
        </r>
      </text>
    </comment>
    <comment ref="B290" authorId="1" shapeId="0" xr:uid="{00000000-0006-0000-0000-00004300000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Denumirile disciplinelor se trec în limbile română, engleză și dacă este cazul, în limba în care a fost acreditat programul (maghiară sau germană)</t>
        </r>
      </text>
    </comment>
    <comment ref="N290" authorId="1" shapeId="0" xr:uid="{00000000-0006-0000-0000-00004400000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În coloanele orelor alocate studiului (F, I,T) sunt formule de calcul. Nu interveniți în aceste celule, valorile se vor calcula automat.</t>
        </r>
      </text>
    </comment>
    <comment ref="Q290" authorId="1" shapeId="0" xr:uid="{00000000-0006-0000-0000-00004500000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 xml:space="preserve">Pentru fiecare disciplină alegeți o singură formă de evaluare. </t>
        </r>
      </text>
    </comment>
    <comment ref="T290" authorId="1" shapeId="0" xr:uid="{00000000-0006-0000-0000-00004600000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Alegeți Tipul disciplinei din standardul specific ARACIS</t>
        </r>
      </text>
    </comment>
    <comment ref="A299" authorId="1" shapeId="0" xr:uid="{00000000-0006-0000-0000-00004700000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Pentru ca procentul calculat automat să fie corect, ștergeți toate rândurile din tabel rămase necompletate.</t>
        </r>
      </text>
    </comment>
    <comment ref="A300" authorId="1" shapeId="0" xr:uid="{00000000-0006-0000-0000-000048000000}">
      <text>
        <r>
          <rPr>
            <b/>
            <sz val="9"/>
            <color indexed="81"/>
            <rFont val="Tahoma"/>
            <family val="2"/>
            <charset val="238"/>
          </rPr>
          <t>Gelu Gherghin:</t>
        </r>
        <r>
          <rPr>
            <sz val="9"/>
            <color indexed="81"/>
            <rFont val="Tahoma"/>
            <family val="2"/>
            <charset val="238"/>
          </rPr>
          <t xml:space="preserve">
</t>
        </r>
        <r>
          <rPr>
            <b/>
            <sz val="9"/>
            <color indexed="10"/>
            <rFont val="Tahoma"/>
            <family val="2"/>
            <charset val="238"/>
          </rPr>
          <t>Procentul de ore fizice trebuie să se încadreze în intervalul impus de standardul ARACIS specific domeniului în care se încadrează specializarea.</t>
        </r>
      </text>
    </comment>
    <comment ref="A312" authorId="1" shapeId="0" xr:uid="{00000000-0006-0000-0000-00004900000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Pentru ca procentul calculat automat să fie corect, ștergeți toate rândurile din tabel rămase necompletate.</t>
        </r>
      </text>
    </comment>
    <comment ref="A313" authorId="1" shapeId="0" xr:uid="{00000000-0006-0000-0000-00004A000000}">
      <text>
        <r>
          <rPr>
            <b/>
            <sz val="9"/>
            <color indexed="81"/>
            <rFont val="Tahoma"/>
            <family val="2"/>
            <charset val="238"/>
          </rPr>
          <t>Gelu Gherghin:</t>
        </r>
        <r>
          <rPr>
            <sz val="9"/>
            <color indexed="81"/>
            <rFont val="Tahoma"/>
            <family val="2"/>
            <charset val="238"/>
          </rPr>
          <t xml:space="preserve">
</t>
        </r>
        <r>
          <rPr>
            <b/>
            <sz val="9"/>
            <color indexed="10"/>
            <rFont val="Tahoma"/>
            <family val="2"/>
            <charset val="238"/>
          </rPr>
          <t>Procentul de ore fizice trebuie să se încadreze în intervalul impus de standardul ARACIS specific domeniului în care se încadrează specializarea.</t>
        </r>
      </text>
    </comment>
    <comment ref="A341" authorId="1" shapeId="0" xr:uid="{00000000-0006-0000-0000-00004C00000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Pentru ca procentul calculat automat să fie corect, ștergeți toate rândurile din tabel rămase necompletate.</t>
        </r>
      </text>
    </comment>
    <comment ref="A342" authorId="1" shapeId="0" xr:uid="{00000000-0006-0000-0000-00004D000000}">
      <text>
        <r>
          <rPr>
            <b/>
            <sz val="9"/>
            <color indexed="81"/>
            <rFont val="Tahoma"/>
            <family val="2"/>
            <charset val="238"/>
          </rPr>
          <t>Gelu Gherghin:</t>
        </r>
        <r>
          <rPr>
            <sz val="9"/>
            <color indexed="81"/>
            <rFont val="Tahoma"/>
            <family val="2"/>
            <charset val="238"/>
          </rPr>
          <t xml:space="preserve">
</t>
        </r>
        <r>
          <rPr>
            <b/>
            <sz val="9"/>
            <color indexed="10"/>
            <rFont val="Tahoma"/>
            <family val="2"/>
            <charset val="238"/>
          </rPr>
          <t>Procentul de ore fizice trebuie să se încadreze în intervalul impus de standardul ARACIS specific domeniului în care se încadrează specializarea.</t>
        </r>
      </text>
    </comment>
    <comment ref="A385" authorId="1" shapeId="0" xr:uid="{00000000-0006-0000-0000-00005300000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Pentru ca procentul calculat automat să fie corect, ștergeți toate rândurile din tabel rămase necompletate.</t>
        </r>
      </text>
    </comment>
    <comment ref="A386" authorId="1" shapeId="0" xr:uid="{00000000-0006-0000-0000-000054000000}">
      <text>
        <r>
          <rPr>
            <b/>
            <sz val="9"/>
            <color indexed="81"/>
            <rFont val="Tahoma"/>
            <family val="2"/>
            <charset val="238"/>
          </rPr>
          <t>Gelu Gherghin:</t>
        </r>
        <r>
          <rPr>
            <sz val="9"/>
            <color indexed="81"/>
            <rFont val="Tahoma"/>
            <family val="2"/>
            <charset val="238"/>
          </rPr>
          <t xml:space="preserve">
</t>
        </r>
        <r>
          <rPr>
            <b/>
            <sz val="9"/>
            <color indexed="10"/>
            <rFont val="Tahoma"/>
            <family val="2"/>
            <charset val="238"/>
          </rPr>
          <t>Procentul de ore fizice trebuie să se încadreze în intervalul impus de standardul ARACIS specific domeniului în care se încadrează specializarea.</t>
        </r>
      </text>
    </comment>
    <comment ref="A402" authorId="1" shapeId="0" xr:uid="{00000000-0006-0000-0000-00005500000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Pentru ca procentul calculat automat să fie corect, ștergeți toate rândurile din tabel rămase necompletate.</t>
        </r>
      </text>
    </comment>
    <comment ref="A403" authorId="1" shapeId="0" xr:uid="{00000000-0006-0000-0000-000056000000}">
      <text>
        <r>
          <rPr>
            <b/>
            <sz val="9"/>
            <color indexed="81"/>
            <rFont val="Tahoma"/>
            <family val="2"/>
            <charset val="238"/>
          </rPr>
          <t>Gelu Gherghin:</t>
        </r>
        <r>
          <rPr>
            <sz val="9"/>
            <color indexed="81"/>
            <rFont val="Tahoma"/>
            <family val="2"/>
            <charset val="238"/>
          </rPr>
          <t xml:space="preserve">
</t>
        </r>
        <r>
          <rPr>
            <b/>
            <sz val="9"/>
            <color indexed="10"/>
            <rFont val="Tahoma"/>
            <family val="2"/>
            <charset val="238"/>
          </rPr>
          <t>Procentul de ore fizice trebuie să se încadreze în intervalul impus de standardul ARACIS specific domeniului în care se încadrează specializarea.</t>
        </r>
      </text>
    </comment>
    <comment ref="A407" authorId="1" shapeId="0" xr:uid="{00000000-0006-0000-0000-00005700000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Nu introduceți manual date decât în celulele marcate cu galben</t>
        </r>
      </text>
    </comment>
    <comment ref="A427" authorId="1" shapeId="0" xr:uid="{1D470E16-2738-4108-9E65-A749ADFDD2C2}">
      <text>
        <r>
          <rPr>
            <b/>
            <sz val="9"/>
            <color indexed="81"/>
            <rFont val="Segoe UI"/>
            <family val="2"/>
            <charset val="238"/>
          </rPr>
          <t>Gelu Gherghin:</t>
        </r>
        <r>
          <rPr>
            <sz val="9"/>
            <color indexed="81"/>
            <rFont val="Segoe UI"/>
            <family val="2"/>
            <charset val="238"/>
          </rPr>
          <t xml:space="preserve">
Practică de specialitate (DS) și Practică de domeniu (DD) - dacă este cazul</t>
        </r>
      </text>
    </comment>
    <comment ref="B459" authorId="1" shapeId="0" xr:uid="{00000000-0006-0000-0000-00005C000000}">
      <text>
        <r>
          <rPr>
            <b/>
            <sz val="9"/>
            <color indexed="81"/>
            <rFont val="Tahoma"/>
            <family val="2"/>
            <charset val="238"/>
          </rPr>
          <t>Gelu Gherghin:</t>
        </r>
        <r>
          <rPr>
            <sz val="9"/>
            <color indexed="81"/>
            <rFont val="Tahoma"/>
            <family val="2"/>
            <charset val="238"/>
          </rPr>
          <t xml:space="preserve">
</t>
        </r>
        <r>
          <rPr>
            <b/>
            <sz val="9"/>
            <color indexed="10"/>
            <rFont val="Tahoma"/>
            <family val="2"/>
            <charset val="238"/>
          </rPr>
          <t xml:space="preserve">Alegeți o singură disciplină din lista de didactici pe care ați primit-o înmpreună cu macheta. </t>
        </r>
        <r>
          <rPr>
            <sz val="9"/>
            <color indexed="10"/>
            <rFont val="Tahoma"/>
            <family val="2"/>
            <charset val="238"/>
          </rPr>
          <t xml:space="preserve">
Dunumirea disciplinei se trece în limbile română și engleză. 
Dacă programul este predat în limba maghiară, denumirea disciplinei se trece în limbile română, engleză și maghiară.
Dacă programul este predat în limba germană, denumirea disciplinei se trece în limbile română, engleză și germană.
 Vă rugăm să nu faceți alte modificări în tabel.</t>
        </r>
      </text>
    </comment>
  </commentList>
</comments>
</file>

<file path=xl/sharedStrings.xml><?xml version="1.0" encoding="utf-8"?>
<sst xmlns="http://schemas.openxmlformats.org/spreadsheetml/2006/main" count="961" uniqueCount="508">
  <si>
    <t>I. CERINŢE PENTRU OBŢINEREA DIPLOMEI DE LICENŢĂ</t>
  </si>
  <si>
    <t>180 de credite din care:</t>
  </si>
  <si>
    <t>Activităţi didactice</t>
  </si>
  <si>
    <t>Sesiune de examene</t>
  </si>
  <si>
    <t>Vacanţă</t>
  </si>
  <si>
    <t>Sem I</t>
  </si>
  <si>
    <t>Sem II</t>
  </si>
  <si>
    <t>I</t>
  </si>
  <si>
    <t>V</t>
  </si>
  <si>
    <t>R</t>
  </si>
  <si>
    <t>Stagii de practică</t>
  </si>
  <si>
    <t xml:space="preserve">iarna </t>
  </si>
  <si>
    <t>prim</t>
  </si>
  <si>
    <t>vara</t>
  </si>
  <si>
    <t>Anul I</t>
  </si>
  <si>
    <t>Anul II</t>
  </si>
  <si>
    <t>Anul III</t>
  </si>
  <si>
    <t>II. DESFĂŞURAREA STUDIILOR (în număr de săptămani)</t>
  </si>
  <si>
    <r>
      <t xml:space="preserve">Durata studiilor: </t>
    </r>
    <r>
      <rPr>
        <b/>
        <sz val="10"/>
        <color indexed="8"/>
        <rFont val="Times New Roman"/>
        <family val="1"/>
      </rPr>
      <t>6 semestre</t>
    </r>
  </si>
  <si>
    <r>
      <t xml:space="preserve">Forma de învăţământ: </t>
    </r>
    <r>
      <rPr>
        <b/>
        <sz val="10"/>
        <color indexed="8"/>
        <rFont val="Times New Roman"/>
        <family val="1"/>
      </rPr>
      <t>cu frecvenţă</t>
    </r>
  </si>
  <si>
    <t>L.P comasate</t>
  </si>
  <si>
    <t xml:space="preserve">III. NUMĂRUL ORELOR PE SĂPTĂMANĂ </t>
  </si>
  <si>
    <t>V. MODUL DE ALEGERE A DISCIPLINELOR OPŢIONALE</t>
  </si>
  <si>
    <t>Felul disciplinei</t>
  </si>
  <si>
    <t>Forme de evaluare</t>
  </si>
  <si>
    <t>Ore fizice săptămânale</t>
  </si>
  <si>
    <t>TOTAL</t>
  </si>
  <si>
    <t>DENUMIREA DISCIPLINELOR</t>
  </si>
  <si>
    <t>COD</t>
  </si>
  <si>
    <t>C</t>
  </si>
  <si>
    <t>S</t>
  </si>
  <si>
    <t>LP</t>
  </si>
  <si>
    <t>T</t>
  </si>
  <si>
    <t>E</t>
  </si>
  <si>
    <t>VP</t>
  </si>
  <si>
    <t>F</t>
  </si>
  <si>
    <t>Semestrul I</t>
  </si>
  <si>
    <t>Semestrul II</t>
  </si>
  <si>
    <t>DC</t>
  </si>
  <si>
    <t>Credite ECTS</t>
  </si>
  <si>
    <t>Ore alocate studiului</t>
  </si>
  <si>
    <t>ANUL I, SEMESTRUL 1</t>
  </si>
  <si>
    <t>ANUL I, SEMESTRUL 2</t>
  </si>
  <si>
    <t>ANUL II, SEMESTRUL 3</t>
  </si>
  <si>
    <t>ANUL II, SEMESTRUL 4</t>
  </si>
  <si>
    <t>ANUL III, SEMESTRUL 5</t>
  </si>
  <si>
    <t>ANUL III, SEMESTRUL 6</t>
  </si>
  <si>
    <t>DISCIPLINE OPȚIONALE</t>
  </si>
  <si>
    <t>%</t>
  </si>
  <si>
    <t xml:space="preserve">TOTAL ORE FIZICE / TOTAL ORE ALOCATE STUDIULUI </t>
  </si>
  <si>
    <t>An I, Semestrul 1</t>
  </si>
  <si>
    <t>An I, Semestrul 2</t>
  </si>
  <si>
    <t>An II, Semestrul 3</t>
  </si>
  <si>
    <t>An II, Semestrul 4</t>
  </si>
  <si>
    <t>An III, Semestrul 5</t>
  </si>
  <si>
    <t>An III, Semestrul 6</t>
  </si>
  <si>
    <t>Semestrele 1 - 5 (14 săptămâni)</t>
  </si>
  <si>
    <t>DISCIPLINE DE PREGĂTIRE FUNDAMENTALĂ (DF)</t>
  </si>
  <si>
    <t>DISCIPLINE DE SPECIALIATE (DS)</t>
  </si>
  <si>
    <t>DISCIPLINE</t>
  </si>
  <si>
    <t>OBLIGATORII</t>
  </si>
  <si>
    <t>OPȚIONALE</t>
  </si>
  <si>
    <t>ORE FIZICE</t>
  </si>
  <si>
    <t>ORE ALOCATE STUDIULUI</t>
  </si>
  <si>
    <t>NR. DE CREDITE</t>
  </si>
  <si>
    <t>AN I</t>
  </si>
  <si>
    <t>AN II</t>
  </si>
  <si>
    <t>AN III</t>
  </si>
  <si>
    <t>Semestrul 6 (12 săptămâni)</t>
  </si>
  <si>
    <t>Semestrul  6 (12 săptămâni)</t>
  </si>
  <si>
    <t>BILANȚ GENERAL</t>
  </si>
  <si>
    <t>Și</t>
  </si>
  <si>
    <t xml:space="preserve">TOTAL CREDITE / ORE PE SĂPTĂMÂNĂ / EVALUĂRI </t>
  </si>
  <si>
    <t xml:space="preserve">PROGRAM DE STUDII PSIHOPEDAGOGICE </t>
  </si>
  <si>
    <t>VDP 1101</t>
  </si>
  <si>
    <t>VDP 1202</t>
  </si>
  <si>
    <t>VDP 2303</t>
  </si>
  <si>
    <t>VDP 2404</t>
  </si>
  <si>
    <t>VDP 3505</t>
  </si>
  <si>
    <t>VDP 3506</t>
  </si>
  <si>
    <t>VDP 3607</t>
  </si>
  <si>
    <t>VDP 3608</t>
  </si>
  <si>
    <t>MODUL PEDAGOCIC - Nivelul I: 30 de credite ECTS  + 5 credite ECTS aferente examenului de absolvire</t>
  </si>
  <si>
    <t>DPPF</t>
  </si>
  <si>
    <t>DPDPS</t>
  </si>
  <si>
    <t>YLU0011</t>
  </si>
  <si>
    <t>YLU0012</t>
  </si>
  <si>
    <t>UNIVERSITATEA BABEŞ-BOLYAI CLUJ-NAPOCA</t>
  </si>
  <si>
    <r>
      <rPr>
        <b/>
        <sz val="10"/>
        <color indexed="8"/>
        <rFont val="Times New Roman"/>
        <family val="1"/>
      </rPr>
      <t>4</t>
    </r>
    <r>
      <rPr>
        <sz val="10"/>
        <color indexed="8"/>
        <rFont val="Times New Roman"/>
        <family val="1"/>
      </rPr>
      <t xml:space="preserve"> credite pentru disciplina Educație fizică</t>
    </r>
  </si>
  <si>
    <t>PROCENT DIN NUMĂRUL TOTAL DE DISCIPLINE</t>
  </si>
  <si>
    <t xml:space="preserve">PROCENT DIN NUMĂRUL TOTAL DE ORE FIZICE </t>
  </si>
  <si>
    <t>*</t>
  </si>
  <si>
    <t xml:space="preserve"> </t>
  </si>
  <si>
    <t>DPPF – Discipline de pregătire psihopedagogică fundamentală (obligatorii)                      DPDPS – Discipline de pregătire didactică şi practică de specialitate (obligatorii)</t>
  </si>
  <si>
    <t>Chei de verificare: Planul este corect dacă adunând procentele din toate tipurile de discipline  se obține 100%</t>
  </si>
  <si>
    <r>
      <rPr>
        <b/>
        <sz val="10"/>
        <color indexed="8"/>
        <rFont val="Times New Roman"/>
        <family val="1"/>
        <charset val="238"/>
      </rPr>
      <t>Domenii care au DD</t>
    </r>
    <r>
      <rPr>
        <sz val="10"/>
        <color indexed="8"/>
        <rFont val="Times New Roman"/>
        <family val="1"/>
      </rPr>
      <t xml:space="preserve">
DF+DD+DS+DC</t>
    </r>
  </si>
  <si>
    <r>
      <rPr>
        <b/>
        <sz val="10"/>
        <rFont val="Times New Roman"/>
        <family val="1"/>
        <charset val="238"/>
      </rPr>
      <t>Domenii fără DD</t>
    </r>
    <r>
      <rPr>
        <sz val="10"/>
        <color indexed="8"/>
        <rFont val="Times New Roman"/>
        <family val="1"/>
      </rPr>
      <t xml:space="preserve">
DF+DS+DC</t>
    </r>
  </si>
  <si>
    <t xml:space="preserve">Procent total discipline </t>
  </si>
  <si>
    <t>Procent total ore fizie</t>
  </si>
  <si>
    <t>ÎN TOATE TABELELE DIN ACEASTĂ MACHETĂ, TREBUIE SĂ INTRODUCEȚI  CONȚINUT NUMAI ÎN CELULELE MARCATE CU GALBEN. 
NICIO CELULĂ GALBENA NU TREBUIE SĂ RĂMÂNĂ  NECOMPLETATĂ.</t>
  </si>
  <si>
    <t>**</t>
  </si>
  <si>
    <t>**LLU0012, Limba engleză - curs practic limbaj specializat; LLU0022, Limba franceză - curs practic limbaj specializat; LLU0032, Limba germană - curs practic limbaj specializat; LLU0042, Limba italiană - curs practic limbaj specializat; LLU0052 - Limba spaniolă - curs practic limbaj specializat; LLU0062 - Limba rusă - curs practic limbaj specializat.</t>
  </si>
  <si>
    <t>*LLU0011, Limba engleză - curs practic limbaj specializat; LLU0021, Limba franceză - curs practic limbaj specializat; LLU0031, Limba germană - curs practic limbaj specializat; LLU0041, Limba italiană - curs practic limbaj specializat; LLU0051 - Limba spaniolă - curs practic limbaj specializat; LLU0061 - Limba rusă - curs practic limbaj specializat.</t>
  </si>
  <si>
    <t>În contul a cel mult 3 discipline opţionale, studentul are dreptul să aleagă 3 discipline de la alte specializări ale facultăţilor din Universitatea Babeş-Bolyai, respectând condiționările din planurile de învățământ ale respectivelor specializări.</t>
  </si>
  <si>
    <t>Psihologia educaţiei / Educational psychology / Neveléspszichológia</t>
  </si>
  <si>
    <t>Pedagogie I / Pedagogy I / Pedagógia I:
- Fundamentele pedagogiei / Fundamentals of pedagogy / A pedagógia alapjai
- Teoria și metodologia curriculumului / Curriculum theory and   methodology / Tantervelmélet</t>
  </si>
  <si>
    <t>Instruire asistată de calculator / Computer assisted training / Számítógéppel támogatott oktatás</t>
  </si>
  <si>
    <t>Practică pedagogică  în învăţământul preuniversitar obligatoriu (1) / Pre-service teaching practice in compulsory education (1) /Pedagógiai gyakorlat I</t>
  </si>
  <si>
    <t>Managementul clasei de elevi / Classroom management / Tanulásszervezés</t>
  </si>
  <si>
    <t>Practică pedagogică  în învăţământul preuniversitar obligatoriu (2) / Pre-service teaching practice in compulsory education (2) / Pedagógiai gyakorlat II</t>
  </si>
  <si>
    <t xml:space="preserve">MODUL PEDAGOGIC PENTRU PROGRAMELE ÎN LIMBA MAGHIARĂ
Dacă programul este predat în limba maghiară, ștergeți pagina anterioară, aferentă Modulului Pedagogic în limba română și pagina următoare, aferentă Modulului Pedagogic în limba germană. 
Alegeți o didactică în semestrul 4, din lista primită împreună cu macheta </t>
  </si>
  <si>
    <t xml:space="preserve">Pedagogie II / Pedagogy II / Pedagógia II: 
- Teoria și metodologia instruirii / Instruction theory and methodology / Oktatáselmélet 
- Teoria și metodologia evaluării / Evaluation theory and methodology / Értékeléselmélet </t>
  </si>
  <si>
    <t>Examen de absolvire Nivel I / Graduation exam Level I / I-es modul záróvizsga</t>
  </si>
  <si>
    <t xml:space="preserve">Propunerea a fost implementată </t>
  </si>
  <si>
    <t>4.</t>
  </si>
  <si>
    <t>5.</t>
  </si>
  <si>
    <t xml:space="preserve"> Pentru actualizarea planului de învățământ, au fost organizate consultări cu studenții</t>
  </si>
  <si>
    <t xml:space="preserve"> Propuneri și sugestii ale studenților cu privire la îmbunătățirea planurilor de învățământ</t>
  </si>
  <si>
    <t>Pentru a ocupa posturi didactice în învăţământul preuniversitar obligatoriu, absolvenţii de studii universitare trebuie să finalizeze programul de studii psihopedagogice de minimum 30 de credite transferabile oferit de către Departamentul pentru Pregătirea Personalului Didactic (DPPD) şi să posede Certificat de absolvire a DPPD, Nivelul I.</t>
  </si>
  <si>
    <t xml:space="preserve"> Pentru actualizarea planului de învățământ, au fost organizate consultări cu principalii angajatori ai absolvenților / autorități locale</t>
  </si>
  <si>
    <t xml:space="preserve"> Propuneri și sugestii ale angajatorilor / autorităților locale cu privire la îmbunătățirea planurilor de învățământ</t>
  </si>
  <si>
    <t xml:space="preserve"> Lista angajatorilor / autorităților locale consultați(te)</t>
  </si>
  <si>
    <t>FAU000X</t>
  </si>
  <si>
    <t>FEU000X</t>
  </si>
  <si>
    <t>Semestrul 1 / Semestrul 2 / Semestrul 3 / Semestrul 4 / Semestrul 5 / Semestrul 6</t>
  </si>
  <si>
    <t>Total discipline</t>
  </si>
  <si>
    <t>TOTAL CREDITE / ORE PE SĂPTĂMÂNĂ / EVALUĂRI / DISCIPLINE</t>
  </si>
  <si>
    <t xml:space="preserve">TOTAL CREDITE / ORE PE SĂPTĂMÂNĂ / EVALUĂRI / DISCIPLINE </t>
  </si>
  <si>
    <t>Dacă domeniul dumneavoastră are Discipline în Domeniu (DD), atunci luați în considerare prima coloană a cheii de verificare. Dacă domeniul  nu are DD și ați șters tabelul DD, atunci luați în considerare cea de-a doua coloană a cheii de verificare.</t>
  </si>
  <si>
    <t>Fundamente de antreprenoriat / Fundamentals of Entrepreneurship</t>
  </si>
  <si>
    <t>Limba străină 1 / Foreign Language 1</t>
  </si>
  <si>
    <t>Limba străină 2 / Foreign Language 2</t>
  </si>
  <si>
    <t>Educație fizică 1 / Physical education 1</t>
  </si>
  <si>
    <t xml:space="preserve">Fundamente de educație umanistă (Teoria argumentării) / Fundamentals of humanities (Argumentation theory) </t>
  </si>
  <si>
    <t>Educație fizică 2 / Physical education 2</t>
  </si>
  <si>
    <t>Un student poate alege o disciplină facultativă transversală o singură dată pe parcursul unui ciclu de studii, în oricare din semestrele în care aceasta este predată. Atunci când studentul introduce o disciplină facultativă transversală în Contractul Anual de Studii, litera X din codul disciplinei va fi înlocuită cu numărul semestrului în care disciplina este studiată (1 sau 2).</t>
  </si>
  <si>
    <t>ANEXĂ LA PLANUL DE ÎNVĂȚĂMÂNT</t>
  </si>
  <si>
    <r>
      <rPr>
        <b/>
        <sz val="10"/>
        <rFont val="Times New Roman"/>
        <family val="1"/>
        <charset val="238"/>
      </rPr>
      <t xml:space="preserve">20 </t>
    </r>
    <r>
      <rPr>
        <sz val="10"/>
        <rFont val="Times New Roman"/>
        <family val="1"/>
        <charset val="238"/>
      </rPr>
      <t xml:space="preserve">de credite la examenul de licenţă </t>
    </r>
  </si>
  <si>
    <t>PLAN DE ÎNVĂŢĂMÂNT valabil începând din anul universitar 2025-2026</t>
  </si>
  <si>
    <t>RAPORT DE REVIZUIRE A PLANULUI DE ÎNVĂȚĂMÂNT VALABIL ÎNCEPÂND DIN ANUL UNIVERSITAR 2025-2026</t>
  </si>
  <si>
    <t>VII. COMPETENȚE ȘI/SAU REZULTATE ALE ÎNVĂȚĂRII ÎNSCRISE ÎN SUPLIMENTUL LA DIPLOMĂ</t>
  </si>
  <si>
    <t>IX. TABELUL DISCIPLINELOR</t>
  </si>
  <si>
    <t>BILANȚ PE TIPURI DE DISCIPLINE</t>
  </si>
  <si>
    <t>DF</t>
  </si>
  <si>
    <t>DD</t>
  </si>
  <si>
    <t>DS</t>
  </si>
  <si>
    <t xml:space="preserve">DISCIPLINE DE PREGĂTIRE FUNDAMENTALĂ </t>
  </si>
  <si>
    <t>DISCIPLINE DE SPECIALIATE</t>
  </si>
  <si>
    <t>TIP DISCIPLINĂ</t>
  </si>
  <si>
    <t>NR. ORE FIZICE</t>
  </si>
  <si>
    <t>TOTAL ORE PRACTICĂ</t>
  </si>
  <si>
    <t>PROCENT
 ORE FIZICE</t>
  </si>
  <si>
    <t>NR. TOTAL
 ORE</t>
  </si>
  <si>
    <t>PROCENT
 TOTAL ORE</t>
  </si>
  <si>
    <r>
      <rPr>
        <b/>
        <sz val="10"/>
        <rFont val="Times New Roman"/>
        <family val="1"/>
      </rPr>
      <t>IV. EXAMENUL DE LICENŢĂ</t>
    </r>
    <r>
      <rPr>
        <sz val="10"/>
        <rFont val="Times New Roman"/>
        <family val="1"/>
      </rPr>
      <t xml:space="preserve"> - perioada iunie-iulie (1 săptămână)
Proba 1: Evaluarea cunoştinţelor fundamentale şi de specialitate - 10 credite
Proba 2: Prezentarea şi susţinerea lucrării de licenţă - 10 credite</t>
    </r>
  </si>
  <si>
    <t>DISCIPLINE COMPLEMENTARE (DC)</t>
  </si>
  <si>
    <t>DISCIPLINE COMPLEMENTARE</t>
  </si>
  <si>
    <t>Eticheta generală pentru Dezvoltare durabilă</t>
  </si>
  <si>
    <t>VIII. ETICHETE ODD (OBIECTIVE DE DEZVOLTARE DURABILĂ / SUSTAINABLE DEVELOPMENT GOALS)</t>
  </si>
  <si>
    <t>ORE DE PRACTICĂ</t>
  </si>
  <si>
    <t>NUMĂRUL ORELOR DE PRACTICĂ (fără practica pentru elaborarea lucrării de licență):</t>
  </si>
  <si>
    <t>NUMĂRUL ORELOR DE PRACTICĂ PENTRU ELABORAREA LUCRĂRII DE LICENȚĂ:</t>
  </si>
  <si>
    <t xml:space="preserve">https://green.ubbcluj.ro/procedura-de-aplicare-a-etichetelor-odd </t>
  </si>
  <si>
    <r>
      <t xml:space="preserve">Competențele profesionale/esențiale și competențele transversale și/sau rezultatele învățării </t>
    </r>
    <r>
      <rPr>
        <b/>
        <sz val="10"/>
        <color rgb="FFFF0000"/>
        <rFont val="Times New Roman"/>
        <family val="1"/>
        <charset val="238"/>
      </rPr>
      <t>se preiau din Suplimentul la Diplomă</t>
    </r>
    <r>
      <rPr>
        <sz val="10"/>
        <color rgb="FFFF0000"/>
        <rFont val="Times New Roman"/>
        <family val="1"/>
      </rPr>
      <t xml:space="preserve"> cu care se finalizează programul de studii, ultima versiunea care a fost trimisă Autorității Naționale pentru Calificări (ANC) spre a fi înregistrată în Registrul Național al Calificărilor din Învățământul Superior (RNCIS). </t>
    </r>
    <r>
      <rPr>
        <b/>
        <sz val="10"/>
        <color rgb="FFFF0000"/>
        <rFont val="Times New Roman"/>
        <family val="1"/>
        <charset val="238"/>
      </rPr>
      <t xml:space="preserve">Suplimentul la Diplomă se găsește la secretariatul facultății/departamentului și în RNCIS. </t>
    </r>
  </si>
  <si>
    <t xml:space="preserve">www.anc.edu.ro/registrul-national-al-calificarilor-din-invatamantul-superior-rncis </t>
  </si>
  <si>
    <r>
      <t xml:space="preserve">Vă rugăm să consultați </t>
    </r>
    <r>
      <rPr>
        <b/>
        <i/>
        <sz val="10"/>
        <color rgb="FF000000"/>
        <rFont val="Times New Roman"/>
        <family val="1"/>
        <charset val="238"/>
      </rPr>
      <t xml:space="preserve">Procedura de aplicare a etichetelor ODD (Obiective de Dezvoltare Durabilă - Sustainable Development Goals) în procesul academic </t>
    </r>
    <r>
      <rPr>
        <sz val="10"/>
        <color rgb="FF000000"/>
        <rFont val="Times New Roman"/>
        <family val="1"/>
        <charset val="238"/>
      </rPr>
      <t>primită împreună cu macheta și disponibilă la link-ul de mai sus.</t>
    </r>
    <r>
      <rPr>
        <b/>
        <sz val="10"/>
        <color rgb="FFFF0000"/>
        <rFont val="Times New Roman"/>
        <family val="1"/>
        <charset val="238"/>
      </rPr>
      <t xml:space="preserve">
Etichetele ODD trebuie să se regăsească în fișele disciplinelor, de unde se și preiau.
Păstrați doar etichetele care se potrivesc programului de studii și ștergeți-le pe celelalte, inclusiv pe cea generală pentru </t>
    </r>
    <r>
      <rPr>
        <b/>
        <i/>
        <sz val="10"/>
        <color rgb="FFFF0000"/>
        <rFont val="Times New Roman"/>
        <family val="1"/>
        <charset val="238"/>
      </rPr>
      <t>Dezvoltare durabilă</t>
    </r>
    <r>
      <rPr>
        <b/>
        <sz val="10"/>
        <color rgb="FFFF0000"/>
        <rFont val="Times New Roman"/>
        <family val="1"/>
        <charset val="238"/>
      </rPr>
      <t xml:space="preserve"> - dacă nu se aplică programului.
Dacă nicio etichetă nu descrie programul (adică nu se regăsește în nicio fișă de disciplină), ștergeți toate etichetele și scrieți "</t>
    </r>
    <r>
      <rPr>
        <b/>
        <i/>
        <sz val="10"/>
        <color rgb="FFFF0000"/>
        <rFont val="Times New Roman"/>
        <family val="1"/>
        <charset val="238"/>
      </rPr>
      <t>Nu se aplică.</t>
    </r>
    <r>
      <rPr>
        <b/>
        <sz val="10"/>
        <color rgb="FFFF0000"/>
        <rFont val="Times New Roman"/>
        <family val="1"/>
        <charset val="238"/>
      </rPr>
      <t>".</t>
    </r>
  </si>
  <si>
    <t>ULM3101</t>
  </si>
  <si>
    <t>Introducere în științele comunicării/Introduction to Communication Sciences/Bevezezés a kommunikációtudományba</t>
  </si>
  <si>
    <t>ULM3151</t>
  </si>
  <si>
    <t xml:space="preserve">Sisteme de management de conținut Web / Web Content Management Systems/Webtartalom menedzsment rendszerek </t>
  </si>
  <si>
    <t>ULM3152</t>
  </si>
  <si>
    <t xml:space="preserve">Platforme digitale / Digital Platforms/Digitális platformok </t>
  </si>
  <si>
    <t>ULM3153</t>
  </si>
  <si>
    <t xml:space="preserve">Genuri și formate în media digitală/Genres and Formats in Digital Media/Műfajok és formátumok a digitális médiában </t>
  </si>
  <si>
    <t>ULM3154</t>
  </si>
  <si>
    <t>Editare în limbaje Web: HTML și CSS / Editing in Web Languages: HTML and CSS/HTML és CSS webszerkesztés</t>
  </si>
  <si>
    <t>ULM3102</t>
  </si>
  <si>
    <t>Introducere în sistemul mass-media/Introduction to Media System /Bevezetés a média rendszerébe</t>
  </si>
  <si>
    <t>ULM3210</t>
  </si>
  <si>
    <t>Fotojurnalism/Photojournalism/Sajtófotó</t>
  </si>
  <si>
    <t>ULM3208</t>
  </si>
  <si>
    <t>Metode de cercetare, etică și integritate/Methodology of scientific research, Ethics and Integrity/Tudományos kutatás módszertana, etika és integritás</t>
  </si>
  <si>
    <t>ULM3255</t>
  </si>
  <si>
    <t>Comunicare vizuală și editare foto/Visual communication and Photo Editing/Vizuális kommunikáció és fotószerkesztés</t>
  </si>
  <si>
    <t>ULM3212</t>
  </si>
  <si>
    <t xml:space="preserve">Tehnici de colectare a informațiilor/Information Gathering Techniques/Adatgyűjtési technikák </t>
  </si>
  <si>
    <t>ULM3213</t>
  </si>
  <si>
    <t>Orientare în carieră / Career Guidance / Karriertanacsadas</t>
  </si>
  <si>
    <t>ULX0001</t>
  </si>
  <si>
    <t>Curs opțional 1/ Optional Course 1/ Opcionális tantárgy 1</t>
  </si>
  <si>
    <t>FACULTATEA DE ȘTIINȚE POLITICE, ADMINISTRATIVE ȘI ALE COMUNICĂRII</t>
  </si>
  <si>
    <t>Domeniul: Științe ale Comunicării</t>
  </si>
  <si>
    <r>
      <t xml:space="preserve">Limba de predare: </t>
    </r>
    <r>
      <rPr>
        <b/>
        <sz val="10"/>
        <color rgb="FF000000"/>
        <rFont val="Times New Roman"/>
        <family val="1"/>
      </rPr>
      <t>Maghiară</t>
    </r>
  </si>
  <si>
    <r>
      <t xml:space="preserve">Titlul absolventului: </t>
    </r>
    <r>
      <rPr>
        <b/>
        <sz val="10"/>
        <color rgb="FF000000"/>
        <rFont val="Times New Roman"/>
        <family val="1"/>
      </rPr>
      <t>Licențiat în Științe ale Comunicării</t>
    </r>
  </si>
  <si>
    <t>3</t>
  </si>
  <si>
    <r>
      <rPr>
        <b/>
        <sz val="10"/>
        <color indexed="8"/>
        <rFont val="Times New Roman"/>
        <family val="1"/>
      </rPr>
      <t>VI. UNIVERSITĂŢI DE REFERINŢĂ DIN TOP 500:</t>
    </r>
    <r>
      <rPr>
        <sz val="10"/>
        <color indexed="8"/>
        <rFont val="Times New Roman"/>
        <family val="1"/>
      </rPr>
      <t xml:space="preserve">
Aalborg University - Danemarca, Pompeu Fabra University - Spania,
King's College London, The University of Glasgow, The University of Sheffield, University of Sussex  - Marea Britanie,
University of Toronto - Canada,
Harvard University, University of Pennsylvania, New York University, University of Houston - Statele Unite ale Americii</t>
    </r>
  </si>
  <si>
    <t>ULM3314</t>
  </si>
  <si>
    <t>Jurnalism radio/Radio Journalism/Rádiós újságírás</t>
  </si>
  <si>
    <t>ULM3358</t>
  </si>
  <si>
    <t>Analiza datelor digitale / Digital Data Analysis/Digitális adatelemzés</t>
  </si>
  <si>
    <t>ULM3359</t>
  </si>
  <si>
    <t xml:space="preserve">Istoria tehnologiilor media / History of Media Technology/Médiatechnológia története </t>
  </si>
  <si>
    <t>ULM3360</t>
  </si>
  <si>
    <t xml:space="preserve">Teoria noilor media/New Media Theory/Újmédia elmélete  </t>
  </si>
  <si>
    <t>ULM3361</t>
  </si>
  <si>
    <t>Practica profesională 1/ Internship 1/Szakgyakorlat 1***</t>
  </si>
  <si>
    <t>ULX0002</t>
  </si>
  <si>
    <t>Curs opțional 2/ Optional Course 2/ Opcionális tantárgy 2</t>
  </si>
  <si>
    <t>Curs opțional 3/ Optional Course 3/ Opcionális tantárgy 3</t>
  </si>
  <si>
    <t>ULM3421</t>
  </si>
  <si>
    <t>Jurnalism de televiziune/Television Journalism/Televíziós újságírás</t>
  </si>
  <si>
    <t>ULM3422</t>
  </si>
  <si>
    <t>Etica și deontologie media/Media Ethics/Sajtóetika</t>
  </si>
  <si>
    <t>ULM3423</t>
  </si>
  <si>
    <t>Legislația presei/Press Law/Sajtójog</t>
  </si>
  <si>
    <t>ULM3463</t>
  </si>
  <si>
    <t>Animație și efecte vizuale / Animation and Visual Effects/Animáció és vizuális hatások</t>
  </si>
  <si>
    <t>ULM3464</t>
  </si>
  <si>
    <t>Practica profesională 2/Internship 2/Szakgyakorlat 2***</t>
  </si>
  <si>
    <t>ULX0003</t>
  </si>
  <si>
    <r>
      <t xml:space="preserve">Curs </t>
    </r>
    <r>
      <rPr>
        <sz val="10"/>
        <rFont val="Times New Roman"/>
        <family val="1"/>
      </rPr>
      <t>opțional 4/ Optional Course 4/ Opcionális tantárgy 4</t>
    </r>
  </si>
  <si>
    <r>
      <t>Curs opțional 5/</t>
    </r>
    <r>
      <rPr>
        <sz val="10"/>
        <color rgb="FFFF0000"/>
        <rFont val="Times New Roman"/>
        <family val="1"/>
        <charset val="238"/>
      </rPr>
      <t xml:space="preserve"> </t>
    </r>
    <r>
      <rPr>
        <sz val="10"/>
        <rFont val="Times New Roman"/>
        <family val="1"/>
      </rPr>
      <t>Optional Course 5/ Opcionális tantárgy 5</t>
    </r>
  </si>
  <si>
    <t>ULM3531</t>
  </si>
  <si>
    <t>Noile media și comunicare online/New Media and Online Communication/Új média és online kommunikáció</t>
  </si>
  <si>
    <t>ULM3565</t>
  </si>
  <si>
    <t>Narațiuni interactive și transmedia / Interactive and Transmedia Storytelling/Interaktív narráció és transzmédia</t>
  </si>
  <si>
    <t>ULM3566</t>
  </si>
  <si>
    <t>Multimedia/Multimedia/Multimédia</t>
  </si>
  <si>
    <t>ULM3567</t>
  </si>
  <si>
    <t>Managementul social media/Social Media Management/Közösségi média menedzsment</t>
  </si>
  <si>
    <t>ULM3568</t>
  </si>
  <si>
    <t>Producție video pe dispozitive mobile / Mobile Video Production/Videógyártás mobil eszközön</t>
  </si>
  <si>
    <t>ULX0004</t>
  </si>
  <si>
    <r>
      <t>Curs opțional 6</t>
    </r>
    <r>
      <rPr>
        <sz val="10"/>
        <color rgb="FFFF0000"/>
        <rFont val="Times New Roman"/>
        <family val="1"/>
        <charset val="238"/>
      </rPr>
      <t xml:space="preserve">/ </t>
    </r>
    <r>
      <rPr>
        <sz val="10"/>
        <rFont val="Times New Roman"/>
        <family val="1"/>
      </rPr>
      <t>Optional Course 6/ Opcionális tantárgy 6</t>
    </r>
  </si>
  <si>
    <r>
      <t>Curs opțional 7/</t>
    </r>
    <r>
      <rPr>
        <sz val="10"/>
        <color rgb="FFFF0000"/>
        <rFont val="Times New Roman"/>
        <family val="1"/>
        <charset val="238"/>
      </rPr>
      <t xml:space="preserve"> </t>
    </r>
    <r>
      <rPr>
        <sz val="10"/>
        <rFont val="Times New Roman"/>
        <family val="1"/>
      </rPr>
      <t>Optional Course 7/ Opcionális tantárgy 7</t>
    </r>
  </si>
  <si>
    <t>ULM3636</t>
  </si>
  <si>
    <t>Medii digitale interactive/Interactive Digital Mediums/Interaktív digitális médiumok/</t>
  </si>
  <si>
    <t>ULM3670</t>
  </si>
  <si>
    <t>Design grafic și de interfață/Graphic and Interface Design/Grafikai és interfész design/</t>
  </si>
  <si>
    <t>ULM3671</t>
  </si>
  <si>
    <t>Analiza media și gândire critică/Media Analysis and Critical thinking/Médiaelemzés és kritikai gondolkodás</t>
  </si>
  <si>
    <t>ULM3639</t>
  </si>
  <si>
    <t>ULX0005</t>
  </si>
  <si>
    <r>
      <t>Curs opțional 8/</t>
    </r>
    <r>
      <rPr>
        <sz val="10"/>
        <color rgb="FFFF0000"/>
        <rFont val="Times New Roman"/>
        <family val="1"/>
        <charset val="238"/>
      </rPr>
      <t xml:space="preserve"> </t>
    </r>
    <r>
      <rPr>
        <sz val="10"/>
        <rFont val="Times New Roman"/>
        <family val="1"/>
      </rPr>
      <t>Optional Course 8/ Opcionális tantárgy 8</t>
    </r>
  </si>
  <si>
    <r>
      <t>Curs opțional 9/</t>
    </r>
    <r>
      <rPr>
        <sz val="10"/>
        <color rgb="FFFF0000"/>
        <rFont val="Times New Roman"/>
        <family val="1"/>
        <charset val="238"/>
      </rPr>
      <t xml:space="preserve"> </t>
    </r>
    <r>
      <rPr>
        <sz val="10"/>
        <rFont val="Times New Roman"/>
        <family val="1"/>
      </rPr>
      <t>Optional Course 9/ Opcionális tantárgy 9</t>
    </r>
  </si>
  <si>
    <t>ULM3272</t>
  </si>
  <si>
    <t>Tehnica discursului public / Public Speaking/Nyilvános beszéd</t>
  </si>
  <si>
    <t>ULM3207</t>
  </si>
  <si>
    <t>Limbajul jurnalistic/Language of Journalism/Sajtónyelv</t>
  </si>
  <si>
    <t>ULM3319</t>
  </si>
  <si>
    <t>Presă de opinie/Opinion Genres/Véleménysajtó</t>
  </si>
  <si>
    <t>ULM3373</t>
  </si>
  <si>
    <t xml:space="preserve">Design editorial/Editorial Design/Kiadványszerkesztés </t>
  </si>
  <si>
    <t>Jurnalism cultural/Cultural journalism/Kulturális újságírás</t>
  </si>
  <si>
    <t>ULM3375</t>
  </si>
  <si>
    <t>Comunicarea pe dispozitive mobile / Communication on Mobile Devices/Mobilkommunikáció</t>
  </si>
  <si>
    <t>PACHET OPȚIONAL 2 (An II, Semestrul 3)</t>
  </si>
  <si>
    <t>PACHET OPȚIONAL 1 (An I, Semestrul 2)</t>
  </si>
  <si>
    <t>PACHET OPȚIONAL 3 (An III, Semestrul 4)</t>
  </si>
  <si>
    <t>ULE3483</t>
  </si>
  <si>
    <t>Data Storytelling / Data Storytelling/Data Storytelling</t>
  </si>
  <si>
    <t>ULM3425</t>
  </si>
  <si>
    <t>Studiul efectelor mass-media / Media Effects/Médiahatások</t>
  </si>
  <si>
    <t>ULM3424</t>
  </si>
  <si>
    <t>ULM3477</t>
  </si>
  <si>
    <t>Tehnici de comunicare cu media/Media relations/Médiakapcsolatok</t>
  </si>
  <si>
    <t>PACHET OPȚIONAL 4 (An III, Semestrul 5)</t>
  </si>
  <si>
    <t>ULM3530</t>
  </si>
  <si>
    <t xml:space="preserve">Tehnici de redactare creativă / Creative Writing/Kreatív írás </t>
  </si>
  <si>
    <t>ULM3579</t>
  </si>
  <si>
    <t xml:space="preserve">Promovarea instituțiilor media/Promotion of media institutions/Médiaintézmények promoválása </t>
  </si>
  <si>
    <t>ULE3585</t>
  </si>
  <si>
    <t>Media alternativă/Alternative media/Alternatív média</t>
  </si>
  <si>
    <t>ULM3582</t>
  </si>
  <si>
    <t>Antreprenoriat în media digitală / Entrepreneurship in the Digital Media/Digitális média vállalkozás</t>
  </si>
  <si>
    <t>PACHET OPȚIONAL 5 (An III, Semestrul 6)</t>
  </si>
  <si>
    <t>ULM3640</t>
  </si>
  <si>
    <t>Mass-media și cultura populară/Media and popular culture/ Bulvárújságírás</t>
  </si>
  <si>
    <t>ULM3680</t>
  </si>
  <si>
    <t xml:space="preserve">Comunicare interculturală/Intercultural communication/Interkulturális kommunikáció </t>
  </si>
  <si>
    <t>ULM 3683</t>
  </si>
  <si>
    <t xml:space="preserve">Ilustrație muzicală/Sound Design/Zenei illusztráció </t>
  </si>
  <si>
    <t>ULE 3682</t>
  </si>
  <si>
    <t>Filmologie/Film Studies/Filmológia</t>
  </si>
  <si>
    <t>Curs opțional nenominalizat din programele UBB/Unnamed BBU optional course/Meg nem nevezett BBTE választható tárgy</t>
  </si>
  <si>
    <t>Didactica  științelor socio-umane / The didactics of socio-humanistic sciences / Társadalomtudomány szakmódszertan</t>
  </si>
  <si>
    <r>
      <t xml:space="preserve">           </t>
    </r>
    <r>
      <rPr>
        <sz val="10"/>
        <color indexed="8"/>
        <rFont val="Times New Roman"/>
        <family val="1"/>
        <charset val="238"/>
      </rPr>
      <t xml:space="preserve"> inclusiv</t>
    </r>
    <r>
      <rPr>
        <b/>
        <sz val="10"/>
        <rFont val="Times New Roman"/>
        <family val="1"/>
      </rPr>
      <t xml:space="preserve">  6</t>
    </r>
    <r>
      <rPr>
        <b/>
        <sz val="10"/>
        <color indexed="8"/>
        <rFont val="Times New Roman"/>
        <family val="1"/>
      </rPr>
      <t xml:space="preserve"> </t>
    </r>
    <r>
      <rPr>
        <sz val="10"/>
        <color indexed="8"/>
        <rFont val="Times New Roman"/>
        <family val="1"/>
      </rPr>
      <t>credite pentru o limbă străină (</t>
    </r>
    <r>
      <rPr>
        <sz val="10"/>
        <rFont val="Times New Roman"/>
        <family val="1"/>
      </rPr>
      <t>2</t>
    </r>
    <r>
      <rPr>
        <sz val="10"/>
        <color indexed="8"/>
        <rFont val="Times New Roman"/>
        <family val="1"/>
      </rPr>
      <t xml:space="preserve"> semestre)</t>
    </r>
  </si>
  <si>
    <r>
      <rPr>
        <b/>
        <sz val="10"/>
        <color indexed="8"/>
        <rFont val="Times New Roman"/>
        <family val="1"/>
      </rPr>
      <t xml:space="preserve">  </t>
    </r>
    <r>
      <rPr>
        <b/>
        <sz val="10"/>
        <color rgb="FFFF0000"/>
        <rFont val="Times New Roman"/>
        <family val="1"/>
      </rPr>
      <t xml:space="preserve"> </t>
    </r>
    <r>
      <rPr>
        <b/>
        <sz val="10"/>
        <rFont val="Times New Roman"/>
        <family val="1"/>
      </rPr>
      <t>142</t>
    </r>
    <r>
      <rPr>
        <b/>
        <sz val="10"/>
        <color indexed="8"/>
        <rFont val="Times New Roman"/>
        <family val="1"/>
      </rPr>
      <t xml:space="preserve"> </t>
    </r>
    <r>
      <rPr>
        <sz val="10"/>
        <color indexed="8"/>
        <rFont val="Times New Roman"/>
        <family val="1"/>
      </rPr>
      <t>de credite la disciplinele obligatorii;</t>
    </r>
  </si>
  <si>
    <r>
      <t xml:space="preserve">  </t>
    </r>
    <r>
      <rPr>
        <b/>
        <sz val="10"/>
        <color rgb="FFFF0000"/>
        <rFont val="Times New Roman"/>
        <family val="1"/>
      </rPr>
      <t xml:space="preserve"> </t>
    </r>
    <r>
      <rPr>
        <b/>
        <sz val="10"/>
        <rFont val="Times New Roman"/>
        <family val="1"/>
      </rPr>
      <t>38</t>
    </r>
    <r>
      <rPr>
        <sz val="10"/>
        <color indexed="8"/>
        <rFont val="Times New Roman"/>
        <family val="1"/>
      </rPr>
      <t xml:space="preserve"> credite la disciplinele opţionale;</t>
    </r>
  </si>
  <si>
    <t>Producție media/Media Production/Médiatartalmak előállítása</t>
  </si>
  <si>
    <t>ULM3529</t>
  </si>
  <si>
    <r>
      <rPr>
        <b/>
        <sz val="10"/>
        <color rgb="FF000000"/>
        <rFont val="Times New Roman"/>
        <family val="1"/>
      </rPr>
      <t xml:space="preserve">COMPETENȚE PROFESIONALE/ESENȚIALE:
</t>
    </r>
    <r>
      <rPr>
        <sz val="10"/>
        <color rgb="FF000000"/>
        <rFont val="Times New Roman"/>
        <family val="1"/>
      </rPr>
      <t>-</t>
    </r>
  </si>
  <si>
    <r>
      <rPr>
        <b/>
        <sz val="10"/>
        <color rgb="FF000000"/>
        <rFont val="Times New Roman"/>
        <family val="1"/>
      </rPr>
      <t xml:space="preserve">PROFESSIONAL COMPETENCES:
</t>
    </r>
    <r>
      <rPr>
        <sz val="10"/>
        <color rgb="FF000000"/>
        <rFont val="Times New Roman"/>
        <family val="1"/>
      </rPr>
      <t>-</t>
    </r>
  </si>
  <si>
    <t>CUNOȘTINȚE</t>
  </si>
  <si>
    <t>KNOWLEDGE</t>
  </si>
  <si>
    <t>C1. Identificarea si utilizarea limbajului, metodologiilor și cunoștințelor de specialitate din domeniul științelor comunicării</t>
  </si>
  <si>
    <t>C1. Identifying and using specialized terminology, methodologies and knowledge from the field of communication sciences</t>
  </si>
  <si>
    <t xml:space="preserve">Absolventul va </t>
  </si>
  <si>
    <t>The graduate will</t>
  </si>
  <si>
    <r>
      <t>·</t>
    </r>
    <r>
      <rPr>
        <sz val="7"/>
        <color theme="1"/>
        <rFont val="Times New Roman"/>
        <family val="1"/>
      </rPr>
      <t xml:space="preserve">          </t>
    </r>
    <r>
      <rPr>
        <sz val="8"/>
        <color theme="1"/>
        <rFont val="Times New Roman"/>
        <family val="1"/>
      </rPr>
      <t>cunoaște principii de structurare a informațiilor în comunicarea folosind diferite genuri informative și persuasive pe diferite platforme, atât în mediul digital cât și în mediile tradiționale.</t>
    </r>
  </si>
  <si>
    <r>
      <t>·</t>
    </r>
    <r>
      <rPr>
        <sz val="7"/>
        <color theme="1"/>
        <rFont val="Times New Roman"/>
        <family val="1"/>
      </rPr>
      <t xml:space="preserve">          </t>
    </r>
    <r>
      <rPr>
        <i/>
        <sz val="8"/>
        <color theme="1"/>
        <rFont val="Times New Roman"/>
        <family val="1"/>
      </rPr>
      <t>know principles of information structuring in communication using different informational and persuasive genres on different platforms, both in the online and traditional media.</t>
    </r>
  </si>
  <si>
    <r>
      <t>·</t>
    </r>
    <r>
      <rPr>
        <sz val="7"/>
        <color theme="1"/>
        <rFont val="Times New Roman"/>
        <family val="1"/>
      </rPr>
      <t xml:space="preserve">          </t>
    </r>
    <r>
      <rPr>
        <sz val="8"/>
        <color theme="1"/>
        <rFont val="Times New Roman"/>
        <family val="1"/>
      </rPr>
      <t>cunoaște modele ale comunicării mediate și principii de comunicare vizuală și design grafic utilizate în mediile tradiționale și în mediile digitale interactive.</t>
    </r>
  </si>
  <si>
    <r>
      <t>·</t>
    </r>
    <r>
      <rPr>
        <sz val="7"/>
        <color theme="1"/>
        <rFont val="Times New Roman"/>
        <family val="1"/>
      </rPr>
      <t xml:space="preserve">          </t>
    </r>
    <r>
      <rPr>
        <i/>
        <sz val="8"/>
        <color theme="1"/>
        <rFont val="Times New Roman"/>
        <family val="1"/>
      </rPr>
      <t>know the models of mediated communication, principles of visual communication and graphic design used in the traditional media and the digital interactive media.</t>
    </r>
  </si>
  <si>
    <r>
      <t>·</t>
    </r>
    <r>
      <rPr>
        <sz val="7"/>
        <color theme="1"/>
        <rFont val="Times New Roman"/>
        <family val="1"/>
      </rPr>
      <t xml:space="preserve">          </t>
    </r>
    <r>
      <rPr>
        <sz val="8"/>
        <color theme="1"/>
        <rFont val="Times New Roman"/>
        <family val="1"/>
      </rPr>
      <t>cunoaște legislația presei,  legislația privind drepturile de autor, legislația privind comunicarea publică și privată pe platformele digitale, legislația în domeniul securității TIC și cerințele legislative privind produsele de TIC publicate sau transferate în mediile digitale.</t>
    </r>
  </si>
  <si>
    <r>
      <t>·</t>
    </r>
    <r>
      <rPr>
        <sz val="7"/>
        <color theme="1"/>
        <rFont val="Times New Roman"/>
        <family val="1"/>
      </rPr>
      <t xml:space="preserve">          </t>
    </r>
    <r>
      <rPr>
        <i/>
        <sz val="8"/>
        <color theme="1"/>
        <rFont val="Times New Roman"/>
        <family val="1"/>
      </rPr>
      <t>know press law, copyright legislation, legislation governing public and private communication on digital platforms, ITC security legislation and legal requirements regarding ITC products published or transferred online.</t>
    </r>
  </si>
  <si>
    <r>
      <t>·</t>
    </r>
    <r>
      <rPr>
        <sz val="7"/>
        <color theme="1"/>
        <rFont val="Times New Roman"/>
        <family val="1"/>
      </rPr>
      <t xml:space="preserve">          </t>
    </r>
    <r>
      <rPr>
        <sz val="8"/>
        <color theme="1"/>
        <rFont val="Times New Roman"/>
        <family val="1"/>
      </rPr>
      <t>cunoaște principiile deontologice și normele etice specifice aplicabile în contextul comunicării publice și respectării unor standarde editoriale.</t>
    </r>
  </si>
  <si>
    <r>
      <t>·</t>
    </r>
    <r>
      <rPr>
        <sz val="7"/>
        <color theme="1"/>
        <rFont val="Times New Roman"/>
        <family val="1"/>
      </rPr>
      <t xml:space="preserve">         </t>
    </r>
    <r>
      <rPr>
        <i/>
        <sz val="8"/>
        <color theme="1"/>
        <rFont val="Times New Roman"/>
        <family val="1"/>
      </rPr>
      <t>know principles of deontology, ethical codes of conduct of journalists and specific ethical norms applicable in the context of public communication and adherence to editorial standards.</t>
    </r>
  </si>
  <si>
    <t>·          integra propria cunoaștere pentru a contribui la practica profesională și cunoaștere și pentru a-i ghida pe alții în analiza și evaluarea credibilității datelor, informațiilor și conținutului digitale și a surselor acestora</t>
  </si>
  <si>
    <t>·         integrate their knowledge to contribute to professional practices and knowledge and to guide others in the analysis and evaluation of the credibility and reliability of data, information and digital content and their sources.</t>
  </si>
  <si>
    <t>C2. Utilizarea noilor tehnologii de informare și comunicare (NTIC)</t>
  </si>
  <si>
    <t>C2. Using new information and communication technologies (IT&amp;C)</t>
  </si>
  <si>
    <t>Absolventul va</t>
  </si>
  <si>
    <r>
      <t>·</t>
    </r>
    <r>
      <rPr>
        <sz val="7"/>
        <color theme="1"/>
        <rFont val="Times New Roman"/>
        <family val="1"/>
      </rPr>
      <t xml:space="preserve">          </t>
    </r>
    <r>
      <rPr>
        <sz val="8"/>
        <color theme="1"/>
        <rFont val="Times New Roman"/>
        <family val="1"/>
      </rPr>
      <t>cunoaște principii de gestiunea informațiilor și instrumentele pentru gestionarea configurației software în contexte profesionale specifice și caracteristicile sistemelor multimedia din perspectiva producției și procesării de text, imagini, grafică, sunet și video, integrării, controlului și redării acestora în contexte digitale.</t>
    </r>
  </si>
  <si>
    <r>
      <t>·</t>
    </r>
    <r>
      <rPr>
        <sz val="7"/>
        <color theme="1"/>
        <rFont val="Times New Roman"/>
        <family val="1"/>
      </rPr>
      <t xml:space="preserve">          </t>
    </r>
    <r>
      <rPr>
        <i/>
        <sz val="8"/>
        <color theme="1"/>
        <rFont val="Times New Roman"/>
        <family val="1"/>
      </rPr>
      <t xml:space="preserve">know principles of information management and tools for software configuration in specific professional contexts and the characteristics of multimedia systems with respect to the production, processing, integration, control and presentation of text, images, graphics, sound and video in digital contexts. </t>
    </r>
  </si>
  <si>
    <r>
      <t>·</t>
    </r>
    <r>
      <rPr>
        <sz val="7"/>
        <color theme="1"/>
        <rFont val="Times New Roman"/>
        <family val="1"/>
      </rPr>
      <t xml:space="preserve">          </t>
    </r>
    <r>
      <rPr>
        <sz val="8"/>
        <color theme="1"/>
        <rFont val="Times New Roman"/>
        <family val="1"/>
      </rPr>
      <t>cunoaște limbajele utilizate în contextul comunicării digitale - limbaje de marcare specifice World Wide Web (HTML, XML, Markdown) și limbaje de redactare a foilor de stil (CSS) caracteristice proiectării vizuale a paginilor Web.</t>
    </r>
  </si>
  <si>
    <r>
      <t>·</t>
    </r>
    <r>
      <rPr>
        <sz val="7"/>
        <color theme="1"/>
        <rFont val="Times New Roman"/>
        <family val="1"/>
      </rPr>
      <t xml:space="preserve">          </t>
    </r>
    <r>
      <rPr>
        <i/>
        <sz val="8"/>
        <color theme="1"/>
        <rFont val="Times New Roman"/>
        <family val="1"/>
      </rPr>
      <t>know languages used in the context of digital communication - Web markup languages (HTML, XML) and stylesheet languages (CSS) for the visual design of Web pages.</t>
    </r>
  </si>
  <si>
    <r>
      <t>·</t>
    </r>
    <r>
      <rPr>
        <sz val="7"/>
        <color theme="1"/>
        <rFont val="Times New Roman"/>
        <family val="1"/>
      </rPr>
      <t xml:space="preserve">          </t>
    </r>
    <r>
      <rPr>
        <sz val="8"/>
        <color theme="1"/>
        <rFont val="Times New Roman"/>
        <family val="1"/>
      </rPr>
      <t>cunoaște tehnicile de tehnoredactare computerizată utilizate în procesele prepresă și publicarea digitală, tehnici de imprimare tradiționale și digitale pentru pregătirea de materiale vizuale utilizate în campanii de comunicare.</t>
    </r>
  </si>
  <si>
    <r>
      <t>·</t>
    </r>
    <r>
      <rPr>
        <sz val="7"/>
        <color theme="1"/>
        <rFont val="Times New Roman"/>
        <family val="1"/>
      </rPr>
      <t xml:space="preserve">          </t>
    </r>
    <r>
      <rPr>
        <i/>
        <sz val="8"/>
        <color theme="1"/>
        <rFont val="Times New Roman"/>
        <family val="1"/>
      </rPr>
      <t>know desktop publishing techniques used in prepress processes and digital publishing, digital and traditional printing techniques for visual products used in communication campaigns.</t>
    </r>
  </si>
  <si>
    <r>
      <t>·</t>
    </r>
    <r>
      <rPr>
        <sz val="7"/>
        <color theme="1"/>
        <rFont val="Times New Roman"/>
        <family val="1"/>
      </rPr>
      <t xml:space="preserve">         </t>
    </r>
    <r>
      <rPr>
        <sz val="8"/>
        <color theme="1"/>
        <rFont val="Times New Roman"/>
        <family val="1"/>
      </rPr>
      <t>cunoaște operațiile specifice uneltelor software de editare și procesare de text, editare de imagini digitale și postprocesare a fotografiilor, editare audio și video, editare grafică, creație de grafică pentru audiovizual și grafică animată.</t>
    </r>
  </si>
  <si>
    <r>
      <t>·</t>
    </r>
    <r>
      <rPr>
        <sz val="7"/>
        <color theme="1"/>
        <rFont val="Times New Roman"/>
        <family val="1"/>
      </rPr>
      <t xml:space="preserve">         </t>
    </r>
    <r>
      <rPr>
        <i/>
        <sz val="8"/>
        <color theme="1"/>
        <rFont val="Times New Roman"/>
        <family val="1"/>
      </rPr>
      <t>know the operations specific to text editing and processing software, photo and image editing and postprocessing software, audio and video editing software, graphics and animated graphics creation and editing software.</t>
    </r>
  </si>
  <si>
    <t>·         integra propria cunoaștere pentru a contribui la practica profesională și cunoaștere și pentru a-i ghida pe alții înutilizarea creativă a noilor tehnologii digitale</t>
  </si>
  <si>
    <t>·         integrate their knowledge to contribute to professional practices and knowledge and to guide others in creatively using digital technologies.</t>
  </si>
  <si>
    <t>C3. Descrierea tipurilor diferite de audiență / public implicate în comunicare</t>
  </si>
  <si>
    <t>C3. Describing the different types of audiences involved in communication</t>
  </si>
  <si>
    <r>
      <t>·</t>
    </r>
    <r>
      <rPr>
        <sz val="7"/>
        <color theme="1"/>
        <rFont val="Times New Roman"/>
        <family val="1"/>
      </rPr>
      <t xml:space="preserve">          </t>
    </r>
    <r>
      <rPr>
        <sz val="8"/>
        <color theme="1"/>
        <rFont val="Times New Roman"/>
        <family val="1"/>
      </rPr>
      <t>înțelege segmentarea publicului/audienței și va putea identifica diferite publicuri țintă în contextul unor proiecte de comunicare specifice.</t>
    </r>
  </si>
  <si>
    <r>
      <t>·</t>
    </r>
    <r>
      <rPr>
        <sz val="7"/>
        <color theme="1"/>
        <rFont val="Times New Roman"/>
        <family val="1"/>
      </rPr>
      <t xml:space="preserve">          </t>
    </r>
    <r>
      <rPr>
        <i/>
        <sz val="8"/>
        <color theme="1"/>
        <rFont val="Times New Roman"/>
        <family val="1"/>
      </rPr>
      <t>understand audience segmentation and will be able to identify different target audiences in the context of particular communication projects.</t>
    </r>
  </si>
  <si>
    <r>
      <t>·</t>
    </r>
    <r>
      <rPr>
        <sz val="7"/>
        <color theme="1"/>
        <rFont val="Times New Roman"/>
        <family val="1"/>
      </rPr>
      <t xml:space="preserve">          </t>
    </r>
    <r>
      <rPr>
        <sz val="8"/>
        <color theme="1"/>
        <rFont val="Times New Roman"/>
        <family val="1"/>
      </rPr>
      <t>înțelege tipurile de documentație</t>
    </r>
  </si>
  <si>
    <r>
      <t>·</t>
    </r>
    <r>
      <rPr>
        <sz val="7"/>
        <color theme="1"/>
        <rFont val="Times New Roman"/>
        <family val="1"/>
      </rPr>
      <t xml:space="preserve">          </t>
    </r>
    <r>
      <rPr>
        <i/>
        <sz val="8"/>
        <color theme="1"/>
        <rFont val="Times New Roman"/>
        <family val="1"/>
      </rPr>
      <t>understand documentation types</t>
    </r>
  </si>
  <si>
    <r>
      <t>·</t>
    </r>
    <r>
      <rPr>
        <sz val="7"/>
        <color theme="1"/>
        <rFont val="Times New Roman"/>
        <family val="1"/>
      </rPr>
      <t xml:space="preserve">          </t>
    </r>
    <r>
      <rPr>
        <sz val="8"/>
        <color theme="1"/>
        <rFont val="Times New Roman"/>
        <family val="1"/>
      </rPr>
      <t>distinge între diferite strategii editoriale în funcție de situații de comunicare digitală diferite și categorii/segmente de public/utilizatori.</t>
    </r>
  </si>
  <si>
    <r>
      <t>·</t>
    </r>
    <r>
      <rPr>
        <sz val="7"/>
        <color theme="1"/>
        <rFont val="Times New Roman"/>
        <family val="1"/>
      </rPr>
      <t xml:space="preserve">          </t>
    </r>
    <r>
      <rPr>
        <i/>
        <sz val="8"/>
        <color theme="1"/>
        <rFont val="Times New Roman"/>
        <family val="1"/>
      </rPr>
      <t>discern between different editorial strategies depending on different digital communication situation factors and categories of users or audience segments.</t>
    </r>
  </si>
  <si>
    <r>
      <t>·</t>
    </r>
    <r>
      <rPr>
        <sz val="7"/>
        <color theme="1"/>
        <rFont val="Times New Roman"/>
        <family val="1"/>
      </rPr>
      <t xml:space="preserve">          </t>
    </r>
    <r>
      <rPr>
        <sz val="8"/>
        <color theme="1"/>
        <rFont val="Times New Roman"/>
        <family val="1"/>
      </rPr>
      <t>distinge între diferite modele de proiectare a interfeței cu utilizatorul în funcție de situații de comunicare digitală diferite și categorii/segmente de public/utilizatori în contextul proiectării unor site-uri Web și aplicații.</t>
    </r>
  </si>
  <si>
    <r>
      <t>·</t>
    </r>
    <r>
      <rPr>
        <sz val="7"/>
        <color theme="1"/>
        <rFont val="Times New Roman"/>
        <family val="1"/>
      </rPr>
      <t xml:space="preserve">          </t>
    </r>
    <r>
      <rPr>
        <i/>
        <sz val="8"/>
        <color theme="1"/>
        <rFont val="Times New Roman"/>
        <family val="1"/>
      </rPr>
      <t>discern between different user interface design models depending on different digital communication situation factors and categories of users or audience segments in the context of website and application design.</t>
    </r>
  </si>
  <si>
    <r>
      <t>·</t>
    </r>
    <r>
      <rPr>
        <sz val="7"/>
        <color theme="1"/>
        <rFont val="Times New Roman"/>
        <family val="1"/>
      </rPr>
      <t xml:space="preserve">         </t>
    </r>
    <r>
      <rPr>
        <sz val="8"/>
        <color theme="1"/>
        <rFont val="Times New Roman"/>
        <family val="1"/>
      </rPr>
      <t>înțelege noțiuni de psihologie cognitivă și științe comportamentale în scopul adaptării conținutului, distribuției și interacțiunilor la profilurile utilizatorilor.</t>
    </r>
  </si>
  <si>
    <r>
      <t>·</t>
    </r>
    <r>
      <rPr>
        <sz val="7"/>
        <color theme="1"/>
        <rFont val="Times New Roman"/>
        <family val="1"/>
      </rPr>
      <t xml:space="preserve">          </t>
    </r>
    <r>
      <rPr>
        <i/>
        <sz val="8"/>
        <color theme="1"/>
        <rFont val="Times New Roman"/>
        <family val="1"/>
      </rPr>
      <t>understand and apply elements of cognitive psychology and behavioural sciences in order to adjust content, distribution and interactions to user profiles.</t>
    </r>
  </si>
  <si>
    <t>·         integra propria cunoaștere pentru a contribui la practica profesională și cunoaștere și pentru a-i ghida pe alții în interacțiunea folosind tehnologii digitale</t>
  </si>
  <si>
    <t>·          integrate their knowledge to contribute to professional practices and knowledge and to guide others in the interaction through digital technologies.</t>
  </si>
  <si>
    <t>C4. Managementul conținuturilor multimedia</t>
  </si>
  <si>
    <t>C4. Managing multimedia content</t>
  </si>
  <si>
    <t xml:space="preserve">The graduate will </t>
  </si>
  <si>
    <r>
      <t>·</t>
    </r>
    <r>
      <rPr>
        <sz val="7"/>
        <color theme="1"/>
        <rFont val="Times New Roman"/>
        <family val="1"/>
      </rPr>
      <t xml:space="preserve">          </t>
    </r>
    <r>
      <rPr>
        <sz val="8"/>
        <color theme="1"/>
        <rFont val="Times New Roman"/>
        <family val="1"/>
      </rPr>
      <t>cunoaște tehnici de management al platformelor de comunicare socială și de moderare online a conținuturilor generate de utilizatori în contextul diferitor platforme digitale, prevederilor legale aplicabile.</t>
    </r>
  </si>
  <si>
    <r>
      <t>·</t>
    </r>
    <r>
      <rPr>
        <sz val="7"/>
        <color theme="1"/>
        <rFont val="Times New Roman"/>
        <family val="1"/>
      </rPr>
      <t xml:space="preserve">          </t>
    </r>
    <r>
      <rPr>
        <i/>
        <sz val="8"/>
        <color theme="1"/>
        <rFont val="Times New Roman"/>
        <family val="1"/>
      </rPr>
      <t>know social media management techniques and online moderation of user generated content in the context of different digital platforms and legal provisions.</t>
    </r>
  </si>
  <si>
    <r>
      <t>·</t>
    </r>
    <r>
      <rPr>
        <sz val="7"/>
        <color theme="1"/>
        <rFont val="Times New Roman"/>
        <family val="1"/>
      </rPr>
      <t xml:space="preserve">          </t>
    </r>
    <r>
      <rPr>
        <sz val="8"/>
        <color theme="1"/>
        <rFont val="Times New Roman"/>
        <family val="1"/>
      </rPr>
      <t>cunoaște standardele consorțiului World Wide Web, standarde de accesibilitate în TIC și principii de ușurința utilizării aplicațiilor în contextul proiectării comunicării în media digitală.</t>
    </r>
  </si>
  <si>
    <r>
      <t>·</t>
    </r>
    <r>
      <rPr>
        <sz val="7"/>
        <color theme="1"/>
        <rFont val="Times New Roman"/>
        <family val="1"/>
      </rPr>
      <t xml:space="preserve">          </t>
    </r>
    <r>
      <rPr>
        <i/>
        <sz val="8"/>
        <color theme="1"/>
        <rFont val="Times New Roman"/>
        <family val="1"/>
      </rPr>
      <t>know the World Wide Web Consortium standards, ICT accessibility standards and application usability principles in the context of digital media communication design.</t>
    </r>
  </si>
  <si>
    <r>
      <t>·</t>
    </r>
    <r>
      <rPr>
        <sz val="7"/>
        <color theme="1"/>
        <rFont val="Times New Roman"/>
        <family val="1"/>
      </rPr>
      <t xml:space="preserve">          </t>
    </r>
    <r>
      <rPr>
        <sz val="8"/>
        <color theme="1"/>
        <rFont val="Times New Roman"/>
        <family val="1"/>
      </rPr>
      <t>înțelege formularea algoritmului unui proces și principii și tehnologii de dezvoltare Web pentru realizarea de interacțiuni simple cu pagini Web și aplicații mobile în contextul proiectării de site-uri Web și de conținuturi multimedia interactive.</t>
    </r>
  </si>
  <si>
    <r>
      <t>·</t>
    </r>
    <r>
      <rPr>
        <sz val="7"/>
        <color theme="1"/>
        <rFont val="Times New Roman"/>
        <family val="1"/>
      </rPr>
      <t xml:space="preserve">          </t>
    </r>
    <r>
      <rPr>
        <i/>
        <sz val="8"/>
        <color theme="1"/>
        <rFont val="Times New Roman"/>
        <family val="1"/>
      </rPr>
      <t>understand task algorithmisation and principles and technologies of web development for designing simple interactions with web pages and mobile applications in the context of designing websites and interactive multimedia content.</t>
    </r>
  </si>
  <si>
    <r>
      <t>·</t>
    </r>
    <r>
      <rPr>
        <sz val="7"/>
        <color theme="1"/>
        <rFont val="Times New Roman"/>
        <family val="1"/>
      </rPr>
      <t xml:space="preserve">          </t>
    </r>
    <r>
      <rPr>
        <sz val="8"/>
        <color theme="1"/>
        <rFont val="Times New Roman"/>
        <family val="1"/>
      </rPr>
      <t>cunoaște principii ale interacțiunii om-calculator, tehnici de proiectare a interacțiunilor cu software-ul și specificații TIC privind software în contextul operării și proiectării de interfețe vizuale și de interacțiune cu utilizatorul.</t>
    </r>
  </si>
  <si>
    <r>
      <t>·</t>
    </r>
    <r>
      <rPr>
        <sz val="7"/>
        <color theme="1"/>
        <rFont val="Times New Roman"/>
        <family val="1"/>
      </rPr>
      <t xml:space="preserve">          </t>
    </r>
    <r>
      <rPr>
        <i/>
        <sz val="8"/>
        <color theme="1"/>
        <rFont val="Times New Roman"/>
        <family val="1"/>
      </rPr>
      <t>know principles of human-computer interactions, software interaction design and ICT software specifications in the context of software UI design patterns.</t>
    </r>
  </si>
  <si>
    <r>
      <t>·</t>
    </r>
    <r>
      <rPr>
        <sz val="7"/>
        <color theme="1"/>
        <rFont val="Times New Roman"/>
        <family val="1"/>
      </rPr>
      <t xml:space="preserve">         </t>
    </r>
    <r>
      <rPr>
        <sz val="8"/>
        <color theme="1"/>
        <rFont val="Times New Roman"/>
        <family val="1"/>
      </rPr>
      <t>cunoaște strategii de publicare</t>
    </r>
  </si>
  <si>
    <r>
      <t>·</t>
    </r>
    <r>
      <rPr>
        <sz val="7"/>
        <color theme="1"/>
        <rFont val="Times New Roman"/>
        <family val="1"/>
      </rPr>
      <t xml:space="preserve">         </t>
    </r>
    <r>
      <rPr>
        <i/>
        <sz val="8"/>
        <color theme="1"/>
        <rFont val="Times New Roman"/>
        <family val="1"/>
      </rPr>
      <t>know publishing strategy</t>
    </r>
  </si>
  <si>
    <t>·         integra propria cunoaștere pentru a contribui la practica profesională și cunoaștere și pentru a-i ghida pe alții în gestiunea datelor, informațiilor și conținuturilor digitale într-un mediu digital structurat</t>
  </si>
  <si>
    <t>·         integrate their knowledge to contribute to professional practices and knowledge and to guide others in managing data, information and digital content in a structured digital environment</t>
  </si>
  <si>
    <t>C5. Identificarea si utilizarea modelelor antreprenoriale in mediul digital</t>
  </si>
  <si>
    <t>C5. Identifying and using entrepreneurial models in the digital environment</t>
  </si>
  <si>
    <r>
      <t>·</t>
    </r>
    <r>
      <rPr>
        <sz val="7"/>
        <color theme="1"/>
        <rFont val="Times New Roman"/>
        <family val="1"/>
      </rPr>
      <t xml:space="preserve">          </t>
    </r>
    <r>
      <rPr>
        <sz val="8"/>
        <color theme="1"/>
        <rFont val="Times New Roman"/>
        <family val="1"/>
      </rPr>
      <t>cunoaște modele și metodologii de proiectare/dezvoltare și gestionare a unor proiecte de comunicare digitală multimedia interactive.</t>
    </r>
  </si>
  <si>
    <r>
      <t>·</t>
    </r>
    <r>
      <rPr>
        <sz val="7"/>
        <color theme="1"/>
        <rFont val="Times New Roman"/>
        <family val="1"/>
      </rPr>
      <t xml:space="preserve">          </t>
    </r>
    <r>
      <rPr>
        <i/>
        <sz val="8"/>
        <color theme="1"/>
        <rFont val="Times New Roman"/>
        <family val="1"/>
      </rPr>
      <t>know models and methodologies for design, development and management of digital communication and interactive multimedia projects.</t>
    </r>
  </si>
  <si>
    <r>
      <t>·</t>
    </r>
    <r>
      <rPr>
        <sz val="7"/>
        <color theme="1"/>
        <rFont val="Times New Roman"/>
        <family val="1"/>
      </rPr>
      <t xml:space="preserve">          </t>
    </r>
    <r>
      <rPr>
        <sz val="8"/>
        <color theme="1"/>
        <rFont val="Times New Roman"/>
        <family val="1"/>
      </rPr>
      <t>cunoaște tehnici și strategii de marketing de conținut în mediile digitale (site-uri Web, aplicații mobile, platforme sociale) și strategii de vânzare a bunurilor prin sisteme digitale.</t>
    </r>
  </si>
  <si>
    <r>
      <t>·</t>
    </r>
    <r>
      <rPr>
        <sz val="7"/>
        <color theme="1"/>
        <rFont val="Times New Roman"/>
        <family val="1"/>
      </rPr>
      <t xml:space="preserve">          </t>
    </r>
    <r>
      <rPr>
        <i/>
        <sz val="8"/>
        <color theme="1"/>
        <rFont val="Times New Roman"/>
        <family val="1"/>
      </rPr>
      <t>know digital content marketing techniques and strategies (for websites, mobile applications and social media) and online sales strategies.</t>
    </r>
  </si>
  <si>
    <r>
      <t>·</t>
    </r>
    <r>
      <rPr>
        <sz val="7"/>
        <color theme="1"/>
        <rFont val="Times New Roman"/>
        <family val="1"/>
      </rPr>
      <t xml:space="preserve">          </t>
    </r>
    <r>
      <rPr>
        <sz val="8"/>
        <color theme="1"/>
        <rFont val="Times New Roman"/>
        <family val="1"/>
      </rPr>
      <t>putea analiza cuvinte-cheie în conținutul digital, performanța și optimizarea site-urilor Web în scopul îmbunătățirii relevanței rezultatelor căutărilor Web.</t>
    </r>
  </si>
  <si>
    <r>
      <t>·</t>
    </r>
    <r>
      <rPr>
        <sz val="7"/>
        <color theme="1"/>
        <rFont val="Times New Roman"/>
        <family val="1"/>
      </rPr>
      <t xml:space="preserve">          </t>
    </r>
    <r>
      <rPr>
        <i/>
        <sz val="8"/>
        <color theme="1"/>
        <rFont val="Times New Roman"/>
        <family val="1"/>
      </rPr>
      <t>analyse keywords in digital content, the performance and optimisation of websites in order to improve relevance of web search engine results.</t>
    </r>
  </si>
  <si>
    <r>
      <t>·</t>
    </r>
    <r>
      <rPr>
        <sz val="7"/>
        <color theme="1"/>
        <rFont val="Times New Roman"/>
        <family val="1"/>
      </rPr>
      <t xml:space="preserve">         </t>
    </r>
    <r>
      <rPr>
        <sz val="8"/>
        <color theme="1"/>
        <rFont val="Times New Roman"/>
        <family val="1"/>
      </rPr>
      <t>înțelege diferite modele de afaceri și procese de dezvoltare de conținut pentru Web, platforme sociale și dispozitive mobile</t>
    </r>
  </si>
  <si>
    <r>
      <t>·</t>
    </r>
    <r>
      <rPr>
        <sz val="7"/>
        <color theme="1"/>
        <rFont val="Times New Roman"/>
        <family val="1"/>
      </rPr>
      <t xml:space="preserve">         </t>
    </r>
    <r>
      <rPr>
        <i/>
        <sz val="8"/>
        <color theme="1"/>
        <rFont val="Times New Roman"/>
        <family val="1"/>
      </rPr>
      <t>understand different business models and content development processes for the Web, social media and mobile devices</t>
    </r>
  </si>
  <si>
    <t>·         integra propria cunoaștere pentru a contribui la practica profesională și cunoaștere și pentru a-i ghida pe alții în gestiunea identității digitale</t>
  </si>
  <si>
    <t>·         integrate their knowledge to contribute to professional practices and knowledge and to guide others in in managing digital identity.</t>
  </si>
  <si>
    <t>C6. Producția unui conținut multimedia interactiv (text, video, audio și fotografic) pentru mediul digital</t>
  </si>
  <si>
    <t>C6. Producing interactive multimedia content (text, video, audio, and photo) for all types of media</t>
  </si>
  <si>
    <r>
      <t>·</t>
    </r>
    <r>
      <rPr>
        <sz val="7"/>
        <color theme="1"/>
        <rFont val="Times New Roman"/>
        <family val="1"/>
      </rPr>
      <t xml:space="preserve">          </t>
    </r>
    <r>
      <rPr>
        <sz val="8"/>
        <color theme="1"/>
        <rFont val="Times New Roman"/>
        <family val="1"/>
      </rPr>
      <t>înțelege și va putea formula standarde editoriale specifice unui proiect de comunicare în mediile digitale.</t>
    </r>
  </si>
  <si>
    <r>
      <t>·</t>
    </r>
    <r>
      <rPr>
        <sz val="7"/>
        <color theme="1"/>
        <rFont val="Times New Roman"/>
        <family val="1"/>
      </rPr>
      <t xml:space="preserve">          </t>
    </r>
    <r>
      <rPr>
        <i/>
        <sz val="8"/>
        <color theme="1"/>
        <rFont val="Times New Roman"/>
        <family val="1"/>
      </rPr>
      <t>understand and be able to elaborate editorial standards for a particular digital communication project.</t>
    </r>
  </si>
  <si>
    <r>
      <t>·</t>
    </r>
    <r>
      <rPr>
        <sz val="7"/>
        <color theme="1"/>
        <rFont val="Times New Roman"/>
        <family val="1"/>
      </rPr>
      <t xml:space="preserve">          </t>
    </r>
    <r>
      <rPr>
        <sz val="8"/>
        <color theme="1"/>
        <rFont val="Times New Roman"/>
        <family val="1"/>
      </rPr>
      <t xml:space="preserve">înțelege riscurile asociate utilizării produselor </t>
    </r>
  </si>
  <si>
    <r>
      <t>·</t>
    </r>
    <r>
      <rPr>
        <sz val="7"/>
        <color theme="1"/>
        <rFont val="Times New Roman"/>
        <family val="1"/>
      </rPr>
      <t xml:space="preserve">          </t>
    </r>
    <r>
      <rPr>
        <i/>
        <sz val="8"/>
        <color theme="1"/>
        <rFont val="Times New Roman"/>
        <family val="1"/>
      </rPr>
      <t>understand product usage risks</t>
    </r>
  </si>
  <si>
    <r>
      <t>·</t>
    </r>
    <r>
      <rPr>
        <sz val="7"/>
        <color theme="1"/>
        <rFont val="Times New Roman"/>
        <family val="1"/>
      </rPr>
      <t xml:space="preserve">          </t>
    </r>
    <r>
      <rPr>
        <sz val="8"/>
        <color theme="1"/>
        <rFont val="Times New Roman"/>
        <family val="1"/>
      </rPr>
      <t>cunoaște tehnici de intervievare specifice unor situații de comunicare și medii de înregistrare diferite și tehnici de scriere pentru mediul digital, respectând convențiile genurilor și formatelor specifice.</t>
    </r>
  </si>
  <si>
    <r>
      <t>·</t>
    </r>
    <r>
      <rPr>
        <sz val="7"/>
        <color theme="1"/>
        <rFont val="Times New Roman"/>
        <family val="1"/>
      </rPr>
      <t xml:space="preserve">          </t>
    </r>
    <r>
      <rPr>
        <i/>
        <sz val="8"/>
        <color theme="1"/>
        <rFont val="Times New Roman"/>
        <family val="1"/>
      </rPr>
      <t>know interview and documenting techniques for different recording media appropriate in different communication situations and content writing making appropriate use of the conventions of digital genres and formats.</t>
    </r>
  </si>
  <si>
    <r>
      <t>·</t>
    </r>
    <r>
      <rPr>
        <sz val="7"/>
        <color theme="1"/>
        <rFont val="Times New Roman"/>
        <family val="1"/>
      </rPr>
      <t xml:space="preserve">          </t>
    </r>
    <r>
      <rPr>
        <sz val="8"/>
        <color theme="1"/>
        <rFont val="Times New Roman"/>
        <family val="1"/>
      </rPr>
      <t>cunoaște tehnici de fotografie digitală, înregistrare producție audio-video digitală utilizând diferite tipuri de dispozitive.</t>
    </r>
  </si>
  <si>
    <r>
      <t>·</t>
    </r>
    <r>
      <rPr>
        <sz val="7"/>
        <color theme="1"/>
        <rFont val="Times New Roman"/>
        <family val="1"/>
      </rPr>
      <t xml:space="preserve">          </t>
    </r>
    <r>
      <rPr>
        <i/>
        <sz val="8"/>
        <color theme="1"/>
        <rFont val="Times New Roman"/>
        <family val="1"/>
      </rPr>
      <t>know digital photography techniques, recording and audio-visual production techniques using a broad range of devices</t>
    </r>
  </si>
  <si>
    <r>
      <t>·</t>
    </r>
    <r>
      <rPr>
        <sz val="7"/>
        <color theme="1"/>
        <rFont val="Times New Roman"/>
        <family val="1"/>
      </rPr>
      <t xml:space="preserve">          </t>
    </r>
    <r>
      <rPr>
        <sz val="8"/>
        <color theme="1"/>
        <rFont val="Times New Roman"/>
        <family val="1"/>
      </rPr>
      <t>cunoaște tehnici de prezentare vizuală, principii de tipografie aplicabile în contextul machetării pentru producțiile vizuale tradiționale și digitale</t>
    </r>
  </si>
  <si>
    <r>
      <t>·</t>
    </r>
    <r>
      <rPr>
        <sz val="7"/>
        <color theme="1"/>
        <rFont val="Times New Roman"/>
        <family val="1"/>
      </rPr>
      <t xml:space="preserve">          </t>
    </r>
    <r>
      <rPr>
        <i/>
        <sz val="8"/>
        <color theme="1"/>
        <rFont val="Times New Roman"/>
        <family val="1"/>
      </rPr>
      <t>know visual presentation techniques, principles of typography applicable in the context of layout and templating for both digital and traditional visual production</t>
    </r>
  </si>
  <si>
    <r>
      <t>·</t>
    </r>
    <r>
      <rPr>
        <sz val="7"/>
        <color theme="1"/>
        <rFont val="Times New Roman"/>
        <family val="1"/>
      </rPr>
      <t xml:space="preserve">         </t>
    </r>
    <r>
      <rPr>
        <sz val="8"/>
        <color theme="1"/>
        <rFont val="Times New Roman"/>
        <family val="1"/>
      </rPr>
      <t>integra propria cunoaștere pentru a contribui la practica profesională și cunoaștere și pentru a-i ghida pe alții în dezvoltarea de conținuturi digitale.</t>
    </r>
  </si>
  <si>
    <r>
      <t>·</t>
    </r>
    <r>
      <rPr>
        <sz val="7"/>
        <color theme="1"/>
        <rFont val="Times New Roman"/>
        <family val="1"/>
      </rPr>
      <t xml:space="preserve">         </t>
    </r>
    <r>
      <rPr>
        <i/>
        <sz val="8"/>
        <color theme="1"/>
        <rFont val="Times New Roman"/>
        <family val="1"/>
      </rPr>
      <t xml:space="preserve">integrate their knowledge to contribute to professional practices and knowledge and to guide others in developing content </t>
    </r>
  </si>
  <si>
    <t>·         integra propria cunoaștere pentru a contribui la practica profesională și cunoaștere și pentru a-i ghida pe alții în integrarea și re-leaborarea conținuturilor</t>
  </si>
  <si>
    <t>·        integrate their knowledge to contribute to professional practices and knowledge and to guide others in integrating and re-elaborating content</t>
  </si>
  <si>
    <t>APTITUDINI</t>
  </si>
  <si>
    <t>SKILLS</t>
  </si>
  <si>
    <t>Absolventul va putea</t>
  </si>
  <si>
    <t>The graduate will be able to</t>
  </si>
  <si>
    <r>
      <t>·</t>
    </r>
    <r>
      <rPr>
        <sz val="7"/>
        <color theme="1"/>
        <rFont val="Times New Roman"/>
        <family val="1"/>
      </rPr>
      <t xml:space="preserve">          </t>
    </r>
    <r>
      <rPr>
        <sz val="8"/>
        <color theme="1"/>
        <rFont val="Times New Roman"/>
        <family val="1"/>
      </rPr>
      <t>utiliza software de editare a imaginilor, editare audio-video, proiectare și machetare digitală.</t>
    </r>
  </si>
  <si>
    <r>
      <t>·</t>
    </r>
    <r>
      <rPr>
        <sz val="7"/>
        <color theme="1"/>
        <rFont val="Times New Roman"/>
        <family val="1"/>
      </rPr>
      <t xml:space="preserve">          </t>
    </r>
    <r>
      <rPr>
        <i/>
        <sz val="8"/>
        <color theme="1"/>
        <rFont val="Times New Roman"/>
        <family val="1"/>
      </rPr>
      <t>use image editing, audio-video editing, design and digital templating or wireframing software.</t>
    </r>
  </si>
  <si>
    <r>
      <t>·</t>
    </r>
    <r>
      <rPr>
        <sz val="7"/>
        <color theme="1"/>
        <rFont val="Times New Roman"/>
        <family val="1"/>
      </rPr>
      <t xml:space="preserve">          </t>
    </r>
    <r>
      <rPr>
        <sz val="8"/>
        <color theme="1"/>
        <rFont val="Times New Roman"/>
        <family val="1"/>
      </rPr>
      <t xml:space="preserve">utiliza limbaje de marcare specifice comunicării în mediile digitale </t>
    </r>
  </si>
  <si>
    <r>
      <t>·</t>
    </r>
    <r>
      <rPr>
        <sz val="7"/>
        <color theme="1"/>
        <rFont val="Times New Roman"/>
        <family val="1"/>
      </rPr>
      <t xml:space="preserve">          </t>
    </r>
    <r>
      <rPr>
        <i/>
        <sz val="8"/>
        <color theme="1"/>
        <rFont val="Times New Roman"/>
        <family val="1"/>
      </rPr>
      <t>use markup and stylesheet languages characteristic to digital communication.</t>
    </r>
  </si>
  <si>
    <r>
      <t>·</t>
    </r>
    <r>
      <rPr>
        <sz val="7"/>
        <color theme="1"/>
        <rFont val="Times New Roman"/>
        <family val="1"/>
      </rPr>
      <t xml:space="preserve">          </t>
    </r>
    <r>
      <rPr>
        <sz val="8"/>
        <color theme="1"/>
        <rFont val="Times New Roman"/>
        <family val="1"/>
      </rPr>
      <t>transpune concepte de cerințe într-un conținut sau model vizual,  aplica tehnici de tehnoredactare computerizată, aduna informație tehnică și interpreta texte tehnice.</t>
    </r>
  </si>
  <si>
    <r>
      <t>·</t>
    </r>
    <r>
      <rPr>
        <sz val="7"/>
        <color theme="1"/>
        <rFont val="Times New Roman"/>
        <family val="1"/>
      </rPr>
      <t xml:space="preserve">          </t>
    </r>
    <r>
      <rPr>
        <i/>
        <sz val="8"/>
        <color theme="1"/>
        <rFont val="Times New Roman"/>
        <family val="1"/>
      </rPr>
      <t>translate requirement concepts into visual design, apply desktop publishing techniques, gather technical information and interpret technical texts.</t>
    </r>
  </si>
  <si>
    <r>
      <t>·</t>
    </r>
    <r>
      <rPr>
        <sz val="7"/>
        <color theme="1"/>
        <rFont val="Times New Roman"/>
        <family val="1"/>
      </rPr>
      <t xml:space="preserve">          </t>
    </r>
    <r>
      <rPr>
        <sz val="8"/>
        <color theme="1"/>
        <rFont val="Times New Roman"/>
        <family val="1"/>
      </rPr>
      <t>realiza căutări complexe în baze de date digitale și crea vizualizări de date în contextul unor rapoarte de cercetare/analiză.</t>
    </r>
  </si>
  <si>
    <r>
      <t>·</t>
    </r>
    <r>
      <rPr>
        <sz val="7"/>
        <color theme="1"/>
        <rFont val="Times New Roman"/>
        <family val="1"/>
      </rPr>
      <t xml:space="preserve">          </t>
    </r>
    <r>
      <rPr>
        <i/>
        <sz val="8"/>
        <color theme="1"/>
        <rFont val="Times New Roman"/>
        <family val="1"/>
      </rPr>
      <t>use complex searches in digital databases and create data visualisations in the context of writing research/analysis reports.</t>
    </r>
  </si>
  <si>
    <r>
      <t>·</t>
    </r>
    <r>
      <rPr>
        <sz val="7"/>
        <color theme="1"/>
        <rFont val="Times New Roman"/>
        <family val="1"/>
      </rPr>
      <t xml:space="preserve">          </t>
    </r>
    <r>
      <rPr>
        <sz val="8"/>
        <color theme="1"/>
        <rFont val="Times New Roman"/>
        <family val="1"/>
      </rPr>
      <t>întocmi unui plan de folosire a noilor tehnologii informaționale și media pentru un proiect concret de gestiune a informației și/sau de comunicare profesionalizată in spațiul online.</t>
    </r>
  </si>
  <si>
    <r>
      <t>·</t>
    </r>
    <r>
      <rPr>
        <sz val="7"/>
        <color theme="1"/>
        <rFont val="Times New Roman"/>
        <family val="1"/>
      </rPr>
      <t xml:space="preserve">          </t>
    </r>
    <r>
      <rPr>
        <i/>
        <sz val="8"/>
        <color theme="1"/>
        <rFont val="Times New Roman"/>
        <family val="1"/>
      </rPr>
      <t>create a plan for the use of new information and communication technologies for a specific information management or professional communication project online.</t>
    </r>
  </si>
  <si>
    <t xml:space="preserve">·          oferi documentații tehnice, dezvolta informații de securitate TIC și documentații în acord cu cerințele legale </t>
  </si>
  <si>
    <r>
      <t>·</t>
    </r>
    <r>
      <rPr>
        <sz val="7"/>
        <color theme="1"/>
        <rFont val="Times New Roman"/>
        <family val="1"/>
      </rPr>
      <t xml:space="preserve">         </t>
    </r>
    <r>
      <rPr>
        <i/>
        <sz val="8"/>
        <color theme="1"/>
        <rFont val="Times New Roman"/>
        <family val="1"/>
      </rPr>
      <t>provide technical documentation develop ICT safety information and documentation in accordance with legal requirements</t>
    </r>
  </si>
  <si>
    <t>·          crea soluții la probleme complexe și slab definite referitoare la utilizarea tehnologiilor și instrumentelor digitale</t>
  </si>
  <si>
    <r>
      <t>·</t>
    </r>
    <r>
      <rPr>
        <sz val="7"/>
        <color theme="1"/>
        <rFont val="Times New Roman"/>
        <family val="1"/>
      </rPr>
      <t xml:space="preserve">         </t>
    </r>
    <r>
      <rPr>
        <i/>
        <sz val="8"/>
        <color theme="1"/>
        <rFont val="Times New Roman"/>
        <family val="1"/>
      </rPr>
      <t>create solutions to complex problems with limited definition using digital tools and technologies.</t>
    </r>
  </si>
  <si>
    <t xml:space="preserve">Absolventul va putea </t>
  </si>
  <si>
    <r>
      <t>·</t>
    </r>
    <r>
      <rPr>
        <sz val="7"/>
        <color theme="1"/>
        <rFont val="Times New Roman"/>
        <family val="1"/>
      </rPr>
      <t xml:space="preserve">          </t>
    </r>
    <r>
      <rPr>
        <sz val="8"/>
        <color theme="1"/>
        <rFont val="Times New Roman"/>
        <family val="1"/>
      </rPr>
      <t>use image editing, audio-video editing, design and digital templating.</t>
    </r>
  </si>
  <si>
    <r>
      <t>·</t>
    </r>
    <r>
      <rPr>
        <sz val="7"/>
        <color theme="1"/>
        <rFont val="Times New Roman"/>
        <family val="1"/>
      </rPr>
      <t xml:space="preserve">          </t>
    </r>
    <r>
      <rPr>
        <sz val="8"/>
        <color theme="1"/>
        <rFont val="Times New Roman"/>
        <family val="1"/>
      </rPr>
      <t>transpune concepte de cerințe într-un conținut sau model vizual,  aplica tehnici de tehnoredactare computerizată, aduna informație tehnică și interpreta texte.</t>
    </r>
  </si>
  <si>
    <r>
      <t>·</t>
    </r>
    <r>
      <rPr>
        <sz val="7"/>
        <color theme="1"/>
        <rFont val="Times New Roman"/>
        <family val="1"/>
      </rPr>
      <t xml:space="preserve">          </t>
    </r>
    <r>
      <rPr>
        <sz val="8"/>
        <color theme="1"/>
        <rFont val="Times New Roman"/>
        <family val="1"/>
      </rPr>
      <t>translate requirement concepts into visual design, apply desktop publishing techniques, gather technical information and interpret texts.</t>
    </r>
  </si>
  <si>
    <r>
      <t>·</t>
    </r>
    <r>
      <rPr>
        <sz val="7"/>
        <color theme="1"/>
        <rFont val="Times New Roman"/>
        <family val="1"/>
      </rPr>
      <t xml:space="preserve">          </t>
    </r>
    <r>
      <rPr>
        <sz val="8"/>
        <color theme="1"/>
        <rFont val="Times New Roman"/>
        <family val="1"/>
      </rPr>
      <t>use complex searches in digital databases and create data visualisations in the context of writing research/analysis reports.</t>
    </r>
  </si>
  <si>
    <r>
      <t>·</t>
    </r>
    <r>
      <rPr>
        <sz val="7"/>
        <color theme="1"/>
        <rFont val="Times New Roman"/>
        <family val="1"/>
      </rPr>
      <t xml:space="preserve">         </t>
    </r>
    <r>
      <rPr>
        <sz val="8"/>
        <color theme="1"/>
        <rFont val="Times New Roman"/>
        <family val="1"/>
      </rPr>
      <t>întocmi unui plan de folosire a noilor tehnologii informaționale și media pentru un proiect concret de gestiune a informației și/sau de comunicare profesionalizată in spațiul online.</t>
    </r>
  </si>
  <si>
    <r>
      <t>·</t>
    </r>
    <r>
      <rPr>
        <sz val="7"/>
        <color theme="1"/>
        <rFont val="Times New Roman"/>
        <family val="1"/>
      </rPr>
      <t xml:space="preserve">         </t>
    </r>
    <r>
      <rPr>
        <sz val="8"/>
        <color theme="1"/>
        <rFont val="Times New Roman"/>
        <family val="1"/>
      </rPr>
      <t>create a plan for the use of new information and communication technologies for a specific information management or professional communication project online.</t>
    </r>
  </si>
  <si>
    <r>
      <t>·</t>
    </r>
    <r>
      <rPr>
        <sz val="7"/>
        <color theme="1"/>
        <rFont val="Times New Roman"/>
        <family val="1"/>
      </rPr>
      <t xml:space="preserve">         </t>
    </r>
    <r>
      <rPr>
        <sz val="8"/>
        <color theme="1"/>
        <rFont val="Times New Roman"/>
        <family val="1"/>
      </rPr>
      <t>crea soluții la probleme complexe și slab definite referitoare la utilizarea tehnologiilor și instrumentelor digitale</t>
    </r>
  </si>
  <si>
    <r>
      <t>·</t>
    </r>
    <r>
      <rPr>
        <sz val="7"/>
        <color theme="1"/>
        <rFont val="Times New Roman"/>
        <family val="1"/>
      </rPr>
      <t xml:space="preserve">         </t>
    </r>
    <r>
      <rPr>
        <sz val="8"/>
        <color theme="1"/>
        <rFont val="Times New Roman"/>
        <family val="1"/>
      </rPr>
      <t>create solutions to complex problems with limited definition using digital tools and technologies.</t>
    </r>
  </si>
  <si>
    <r>
      <t>·</t>
    </r>
    <r>
      <rPr>
        <sz val="7"/>
        <color theme="1"/>
        <rFont val="Times New Roman"/>
        <family val="1"/>
      </rPr>
      <t xml:space="preserve">          </t>
    </r>
    <r>
      <rPr>
        <sz val="8"/>
        <color theme="1"/>
        <rFont val="Times New Roman"/>
        <family val="1"/>
      </rPr>
      <t>identifica nevoile utilizatorilor de TIC și studia modele de comportament online.</t>
    </r>
  </si>
  <si>
    <r>
      <t>·</t>
    </r>
    <r>
      <rPr>
        <sz val="7"/>
        <color theme="1"/>
        <rFont val="Times New Roman"/>
        <family val="1"/>
      </rPr>
      <t xml:space="preserve">          </t>
    </r>
    <r>
      <rPr>
        <i/>
        <sz val="8"/>
        <color theme="1"/>
        <rFont val="Times New Roman"/>
        <family val="1"/>
      </rPr>
      <t>identify ICT user needs and study online behaviour models.</t>
    </r>
  </si>
  <si>
    <r>
      <t>·</t>
    </r>
    <r>
      <rPr>
        <sz val="7"/>
        <color theme="1"/>
        <rFont val="Times New Roman"/>
        <family val="1"/>
      </rPr>
      <t xml:space="preserve">          </t>
    </r>
    <r>
      <rPr>
        <sz val="8"/>
        <color theme="1"/>
        <rFont val="Times New Roman"/>
        <family val="1"/>
      </rPr>
      <t>testa accesabilitatea sistemelor pentru utilizatori cu nevoi speciale și utiliza metodologii de proiectare dirijată de utilizator.</t>
    </r>
  </si>
  <si>
    <r>
      <t>·</t>
    </r>
    <r>
      <rPr>
        <sz val="7"/>
        <color theme="1"/>
        <rFont val="Times New Roman"/>
        <family val="1"/>
      </rPr>
      <t xml:space="preserve">          </t>
    </r>
    <r>
      <rPr>
        <i/>
        <sz val="8"/>
        <color theme="1"/>
        <rFont val="Times New Roman"/>
        <family val="1"/>
      </rPr>
      <t>test system accessibility for users with special needs and utilise methodologies for user centred design.</t>
    </r>
  </si>
  <si>
    <r>
      <t>·</t>
    </r>
    <r>
      <rPr>
        <sz val="7"/>
        <color theme="1"/>
        <rFont val="Times New Roman"/>
        <family val="1"/>
      </rPr>
      <t xml:space="preserve">          </t>
    </r>
    <r>
      <rPr>
        <sz val="8"/>
        <color theme="1"/>
        <rFont val="Times New Roman"/>
        <family val="1"/>
      </rPr>
      <t>evalua interacțiunea utilizatorilor cu aplicațiile TIC și determina obiectivele și constrângerile specificațiilor de proiectare prin consultarea/interacțiunea cu utilizatorii/clienții/decidenții.</t>
    </r>
  </si>
  <si>
    <r>
      <t>·</t>
    </r>
    <r>
      <rPr>
        <sz val="7"/>
        <color theme="1"/>
        <rFont val="Times New Roman"/>
        <family val="1"/>
      </rPr>
      <t xml:space="preserve">          </t>
    </r>
    <r>
      <rPr>
        <i/>
        <sz val="8"/>
        <color theme="1"/>
        <rFont val="Times New Roman"/>
        <family val="1"/>
      </rPr>
      <t>asses users’ interaction with ICT applications and determine the objectives and constraints of design specifications by consulting/interacting with stakeholders/customers/users.</t>
    </r>
  </si>
  <si>
    <r>
      <t>·</t>
    </r>
    <r>
      <rPr>
        <sz val="7"/>
        <color theme="1"/>
        <rFont val="Times New Roman"/>
        <family val="1"/>
      </rPr>
      <t xml:space="preserve">          </t>
    </r>
    <r>
      <rPr>
        <sz val="8"/>
        <color theme="1"/>
        <rFont val="Times New Roman"/>
        <family val="1"/>
      </rPr>
      <t>dezvolta planuri pentru comunități online de utilizatori și utiliza software pentru managementul relațiilor cu clienții/utilizatorii.</t>
    </r>
  </si>
  <si>
    <r>
      <t>·</t>
    </r>
    <r>
      <rPr>
        <sz val="7"/>
        <color theme="1"/>
        <rFont val="Times New Roman"/>
        <family val="1"/>
      </rPr>
      <t xml:space="preserve">          </t>
    </r>
    <r>
      <rPr>
        <i/>
        <sz val="8"/>
        <color theme="1"/>
        <rFont val="Times New Roman"/>
        <family val="1"/>
      </rPr>
      <t>develop online community plans and use customer relationship management software.</t>
    </r>
  </si>
  <si>
    <r>
      <t>·</t>
    </r>
    <r>
      <rPr>
        <sz val="7"/>
        <color theme="1"/>
        <rFont val="Times New Roman"/>
        <family val="1"/>
      </rPr>
      <t xml:space="preserve">         </t>
    </r>
    <r>
      <rPr>
        <sz val="8"/>
        <color theme="1"/>
        <rFont val="Times New Roman"/>
        <family val="1"/>
      </rPr>
      <t>să se mențină la curent cu activitatea utilizatorilor pe platforme digitale și rețele sociale și da curs solicitărilor online formulate de aceștia.</t>
    </r>
  </si>
  <si>
    <r>
      <t>·</t>
    </r>
    <r>
      <rPr>
        <sz val="7"/>
        <color theme="1"/>
        <rFont val="Times New Roman"/>
        <family val="1"/>
      </rPr>
      <t xml:space="preserve">         </t>
    </r>
    <r>
      <rPr>
        <i/>
        <sz val="8"/>
        <color theme="1"/>
        <rFont val="Times New Roman"/>
        <family val="1"/>
      </rPr>
      <t>stay up to date with social media and digital platforms and follow up online user requests.</t>
    </r>
  </si>
  <si>
    <r>
      <t>·</t>
    </r>
    <r>
      <rPr>
        <sz val="7"/>
        <color theme="1"/>
        <rFont val="Times New Roman"/>
        <family val="1"/>
      </rPr>
      <t xml:space="preserve">         </t>
    </r>
    <r>
      <rPr>
        <sz val="8"/>
        <color theme="1"/>
        <rFont val="Times New Roman"/>
        <family val="1"/>
      </rPr>
      <t>crea soluții la probleme complexe și slab definite referitoare la interacțiunea prin tehnologii și mijloace de comunicare digitale</t>
    </r>
  </si>
  <si>
    <r>
      <t>·</t>
    </r>
    <r>
      <rPr>
        <sz val="7"/>
        <color theme="1"/>
        <rFont val="Times New Roman"/>
        <family val="1"/>
      </rPr>
      <t xml:space="preserve">         </t>
    </r>
    <r>
      <rPr>
        <i/>
        <sz val="8"/>
        <color theme="1"/>
        <rFont val="Times New Roman"/>
        <family val="1"/>
      </rPr>
      <t>create solutions to complex problems with limited definition that are related to interacting through digital technologies and digital communication means</t>
    </r>
  </si>
  <si>
    <r>
      <t>·</t>
    </r>
    <r>
      <rPr>
        <sz val="7"/>
        <color theme="1"/>
        <rFont val="Times New Roman"/>
        <family val="1"/>
      </rPr>
      <t xml:space="preserve">          </t>
    </r>
    <r>
      <rPr>
        <sz val="8"/>
        <color theme="1"/>
        <rFont val="Times New Roman"/>
        <family val="1"/>
      </rPr>
      <t>gestiona proiecte de dezvoltare de conținut, oferi linii directoare pentru dezvoltare de conținut, defini și utiliza tipuri diferite de conținut, roluri de utilizatori, cerințe tehnice și aplica instrumente pentru dezvoltarea de conținut.</t>
    </r>
  </si>
  <si>
    <r>
      <t>·</t>
    </r>
    <r>
      <rPr>
        <sz val="7"/>
        <color theme="1"/>
        <rFont val="Times New Roman"/>
        <family val="1"/>
      </rPr>
      <t xml:space="preserve">          </t>
    </r>
    <r>
      <rPr>
        <i/>
        <sz val="8"/>
        <color theme="1"/>
        <rFont val="Times New Roman"/>
        <family val="1"/>
      </rPr>
      <t>manage content development projects, define and utilise different content types, user roles, technical requirements and apply tools for content development.</t>
    </r>
  </si>
  <si>
    <r>
      <t>·</t>
    </r>
    <r>
      <rPr>
        <sz val="7"/>
        <color theme="1"/>
        <rFont val="Times New Roman"/>
        <family val="1"/>
      </rPr>
      <t xml:space="preserve">          </t>
    </r>
    <r>
      <rPr>
        <sz val="8"/>
        <color theme="1"/>
        <rFont val="Times New Roman"/>
        <family val="1"/>
      </rPr>
      <t>administra site-uri web, utiliza software pentru sistemele de gestionare de conținut și administrarea adecvată a documentelor.</t>
    </r>
  </si>
  <si>
    <r>
      <t>·</t>
    </r>
    <r>
      <rPr>
        <sz val="7"/>
        <color theme="1"/>
        <rFont val="Times New Roman"/>
        <family val="1"/>
      </rPr>
      <t xml:space="preserve">          </t>
    </r>
    <r>
      <rPr>
        <i/>
        <sz val="8"/>
        <color theme="1"/>
        <rFont val="Times New Roman"/>
        <family val="1"/>
      </rPr>
      <t>manage websites, use content management system software and manage digital documents.</t>
    </r>
  </si>
  <si>
    <r>
      <t>·</t>
    </r>
    <r>
      <rPr>
        <sz val="7"/>
        <color theme="1"/>
        <rFont val="Times New Roman"/>
        <family val="1"/>
      </rPr>
      <t xml:space="preserve">          </t>
    </r>
    <r>
      <rPr>
        <sz val="8"/>
        <color theme="1"/>
        <rFont val="Times New Roman"/>
        <family val="1"/>
      </rPr>
      <t>gestiona conținut online și metadate de conținut, integra conținutul în mediile de ieșire, aplica instrumente de dezvoltare de conținut.</t>
    </r>
  </si>
  <si>
    <r>
      <t>·</t>
    </r>
    <r>
      <rPr>
        <sz val="7"/>
        <color theme="1"/>
        <rFont val="Times New Roman"/>
        <family val="1"/>
      </rPr>
      <t xml:space="preserve">          </t>
    </r>
    <r>
      <rPr>
        <i/>
        <sz val="8"/>
        <color theme="1"/>
        <rFont val="Times New Roman"/>
        <family val="1"/>
      </rPr>
      <t>manage online content and content metadata, integrate content into output media, apply tools for content development.</t>
    </r>
  </si>
  <si>
    <r>
      <t>·</t>
    </r>
    <r>
      <rPr>
        <sz val="7"/>
        <color theme="1"/>
        <rFont val="Times New Roman"/>
        <family val="1"/>
      </rPr>
      <t xml:space="preserve">          </t>
    </r>
    <r>
      <rPr>
        <sz val="8"/>
        <color theme="1"/>
        <rFont val="Times New Roman"/>
        <family val="1"/>
      </rPr>
      <t>crea scheletul website-ului, realiza schițe de proiectare și proiecta interfața cu utilizatorul.</t>
    </r>
  </si>
  <si>
    <r>
      <t>·</t>
    </r>
    <r>
      <rPr>
        <sz val="7"/>
        <color theme="1"/>
        <rFont val="Times New Roman"/>
        <family val="1"/>
      </rPr>
      <t xml:space="preserve">          </t>
    </r>
    <r>
      <rPr>
        <i/>
        <sz val="8"/>
        <color theme="1"/>
        <rFont val="Times New Roman"/>
        <family val="1"/>
      </rPr>
      <t>create website wirefame, draw design sketches and design user interface.</t>
    </r>
  </si>
  <si>
    <r>
      <t>·</t>
    </r>
    <r>
      <rPr>
        <sz val="7"/>
        <color theme="1"/>
        <rFont val="Times New Roman"/>
        <family val="1"/>
      </rPr>
      <t xml:space="preserve">         </t>
    </r>
    <r>
      <rPr>
        <sz val="8"/>
        <color theme="1"/>
        <rFont val="Times New Roman"/>
        <family val="1"/>
      </rPr>
      <t>realiza un site Web static sau dinamic în cadrul unui proiect de comunicare digitală, corelat cu activitatea unei echipe de producție și cerințele clientului</t>
    </r>
  </si>
  <si>
    <r>
      <t>·</t>
    </r>
    <r>
      <rPr>
        <sz val="7"/>
        <color theme="1"/>
        <rFont val="Times New Roman"/>
        <family val="1"/>
      </rPr>
      <t xml:space="preserve">         </t>
    </r>
    <r>
      <rPr>
        <i/>
        <sz val="8"/>
        <color theme="1"/>
        <rFont val="Times New Roman"/>
        <family val="1"/>
      </rPr>
      <t>create a static or dynamic website for a digital communication project, correlated with the activity of a production team and legal, technical and customer requirements</t>
    </r>
  </si>
  <si>
    <r>
      <t>·</t>
    </r>
    <r>
      <rPr>
        <sz val="7"/>
        <color theme="1"/>
        <rFont val="Times New Roman"/>
        <family val="1"/>
      </rPr>
      <t xml:space="preserve">         </t>
    </r>
    <r>
      <rPr>
        <sz val="8"/>
        <color theme="1"/>
        <rFont val="Times New Roman"/>
        <family val="1"/>
      </rPr>
      <t>crea soluții la probleme complexe și slab definite referitoare la gestiunea datelor, informațiilor și conținuturilor pentru organizarea, stocarea și interogarea acestora într-un mediu digital structurat</t>
    </r>
  </si>
  <si>
    <r>
      <t>·</t>
    </r>
    <r>
      <rPr>
        <sz val="7"/>
        <color theme="1"/>
        <rFont val="Times New Roman"/>
        <family val="1"/>
      </rPr>
      <t xml:space="preserve">         </t>
    </r>
    <r>
      <rPr>
        <i/>
        <sz val="8"/>
        <color theme="1"/>
        <rFont val="Times New Roman"/>
        <family val="1"/>
      </rPr>
      <t>create solutions to complex problems with limited definition that are related to managing data, information, and content for their organisation, storage and retrieval in a structured digital environment</t>
    </r>
  </si>
  <si>
    <r>
      <t>·</t>
    </r>
    <r>
      <rPr>
        <sz val="7"/>
        <color theme="1"/>
        <rFont val="Times New Roman"/>
        <family val="1"/>
      </rPr>
      <t xml:space="preserve">          </t>
    </r>
    <r>
      <rPr>
        <sz val="8"/>
        <color theme="1"/>
        <rFont val="Times New Roman"/>
        <family val="1"/>
      </rPr>
      <t>efectua activități de analiză a datelor online/digitale și de asigurare a calității conținutului.</t>
    </r>
  </si>
  <si>
    <r>
      <t>·</t>
    </r>
    <r>
      <rPr>
        <sz val="7"/>
        <color theme="1"/>
        <rFont val="Times New Roman"/>
        <family val="1"/>
      </rPr>
      <t xml:space="preserve">          </t>
    </r>
    <r>
      <rPr>
        <i/>
        <sz val="8"/>
        <color theme="1"/>
        <rFont val="Times New Roman"/>
        <family val="1"/>
      </rPr>
      <t>perform online data analysis and conduct content quality assurance activities.</t>
    </r>
  </si>
  <si>
    <r>
      <t>·</t>
    </r>
    <r>
      <rPr>
        <sz val="7"/>
        <color theme="1"/>
        <rFont val="Times New Roman"/>
        <family val="1"/>
      </rPr>
      <t xml:space="preserve">          </t>
    </r>
    <r>
      <rPr>
        <sz val="8"/>
        <color theme="1"/>
        <rFont val="Times New Roman"/>
        <family val="1"/>
      </rPr>
      <t>analiza cerințe de afaceri în contextul mediilor digitale.</t>
    </r>
  </si>
  <si>
    <r>
      <t>·</t>
    </r>
    <r>
      <rPr>
        <sz val="7"/>
        <color theme="1"/>
        <rFont val="Times New Roman"/>
        <family val="1"/>
      </rPr>
      <t xml:space="preserve">          </t>
    </r>
    <r>
      <rPr>
        <i/>
        <sz val="8"/>
        <color theme="1"/>
        <rFont val="Times New Roman"/>
        <family val="1"/>
      </rPr>
      <t>analyse business requirements in the context of digital media.</t>
    </r>
  </si>
  <si>
    <r>
      <t>·</t>
    </r>
    <r>
      <rPr>
        <sz val="7"/>
        <color theme="1"/>
        <rFont val="Times New Roman"/>
        <family val="1"/>
      </rPr>
      <t xml:space="preserve">          </t>
    </r>
    <r>
      <rPr>
        <sz val="8"/>
        <color theme="1"/>
        <rFont val="Times New Roman"/>
        <family val="1"/>
      </rPr>
      <t>elabora și aplica strategii de marketing în mediul online și tehnici de marketing pe platformelor de comunicare socială.</t>
    </r>
  </si>
  <si>
    <r>
      <t>·</t>
    </r>
    <r>
      <rPr>
        <sz val="7"/>
        <color theme="1"/>
        <rFont val="Times New Roman"/>
        <family val="1"/>
      </rPr>
      <t xml:space="preserve">          </t>
    </r>
    <r>
      <rPr>
        <i/>
        <sz val="8"/>
        <color theme="1"/>
        <rFont val="Times New Roman"/>
        <family val="1"/>
      </rPr>
      <t>elaborate and apply online marketing strategies and social media marketing techniques.</t>
    </r>
  </si>
  <si>
    <r>
      <t>·</t>
    </r>
    <r>
      <rPr>
        <sz val="7"/>
        <color theme="1"/>
        <rFont val="Times New Roman"/>
        <family val="1"/>
      </rPr>
      <t xml:space="preserve">          </t>
    </r>
    <r>
      <rPr>
        <sz val="8"/>
        <color theme="1"/>
        <rFont val="Times New Roman"/>
        <family val="1"/>
      </rPr>
      <t>efectua cercetări de piață și furniza rapoarte de analiză cost-beneficiu în contextul mediilor digitale.</t>
    </r>
  </si>
  <si>
    <r>
      <t>·</t>
    </r>
    <r>
      <rPr>
        <sz val="7"/>
        <color theme="1"/>
        <rFont val="Times New Roman"/>
        <family val="1"/>
      </rPr>
      <t xml:space="preserve">          </t>
    </r>
    <r>
      <rPr>
        <i/>
        <sz val="8"/>
        <color theme="1"/>
        <rFont val="Times New Roman"/>
        <family val="1"/>
      </rPr>
      <t>perform market research and provide cost benefit analysis reports in the context of digital media.</t>
    </r>
  </si>
  <si>
    <r>
      <t>·</t>
    </r>
    <r>
      <rPr>
        <sz val="7"/>
        <color theme="1"/>
        <rFont val="Times New Roman"/>
        <family val="1"/>
      </rPr>
      <t xml:space="preserve">         </t>
    </r>
    <r>
      <rPr>
        <sz val="8"/>
        <color theme="1"/>
        <rFont val="Times New Roman"/>
        <family val="1"/>
      </rPr>
      <t xml:space="preserve">realiza optimizarea site-urilor Web pentru motoarele de căutare și creșterea vizibilității </t>
    </r>
  </si>
  <si>
    <r>
      <t>·</t>
    </r>
    <r>
      <rPr>
        <sz val="7"/>
        <color theme="1"/>
        <rFont val="Times New Roman"/>
        <family val="1"/>
      </rPr>
      <t xml:space="preserve">         </t>
    </r>
    <r>
      <rPr>
        <i/>
        <sz val="8"/>
        <color theme="1"/>
        <rFont val="Times New Roman"/>
        <family val="1"/>
      </rPr>
      <t>conduct search engine optimisation and enhance website visibility</t>
    </r>
  </si>
  <si>
    <r>
      <t>·</t>
    </r>
    <r>
      <rPr>
        <sz val="7"/>
        <color theme="1"/>
        <rFont val="Times New Roman"/>
        <family val="1"/>
      </rPr>
      <t xml:space="preserve">         </t>
    </r>
    <r>
      <rPr>
        <sz val="8"/>
        <color theme="1"/>
        <rFont val="Times New Roman"/>
        <family val="1"/>
      </rPr>
      <t>crea soluții la probleme complexe și slab definite referitoare la gestiunea identităților digitale și protecția reputației online</t>
    </r>
  </si>
  <si>
    <r>
      <t>·</t>
    </r>
    <r>
      <rPr>
        <sz val="7"/>
        <color theme="1"/>
        <rFont val="Times New Roman"/>
        <family val="1"/>
      </rPr>
      <t xml:space="preserve">         </t>
    </r>
    <r>
      <rPr>
        <i/>
        <sz val="8"/>
        <color theme="1"/>
        <rFont val="Times New Roman"/>
        <family val="1"/>
      </rPr>
      <t>create solutions to complex problems with limited definition that are related to managing digital identities and protection of people’s online reputation</t>
    </r>
  </si>
  <si>
    <r>
      <t>·</t>
    </r>
    <r>
      <rPr>
        <sz val="7"/>
        <color theme="1"/>
        <rFont val="Times New Roman"/>
        <family val="1"/>
      </rPr>
      <t xml:space="preserve">          </t>
    </r>
    <r>
      <rPr>
        <sz val="8"/>
        <color theme="1"/>
        <rFont val="Times New Roman"/>
        <family val="1"/>
      </rPr>
      <t>structura informația</t>
    </r>
  </si>
  <si>
    <r>
      <t>·</t>
    </r>
    <r>
      <rPr>
        <sz val="7"/>
        <color theme="1"/>
        <rFont val="Times New Roman"/>
        <family val="1"/>
      </rPr>
      <t xml:space="preserve">          </t>
    </r>
    <r>
      <rPr>
        <i/>
        <sz val="8"/>
        <color theme="1"/>
        <rFont val="Times New Roman"/>
        <family val="1"/>
      </rPr>
      <t>structure information</t>
    </r>
  </si>
  <si>
    <r>
      <t>·</t>
    </r>
    <r>
      <rPr>
        <sz val="7"/>
        <color theme="1"/>
        <rFont val="Times New Roman"/>
        <family val="1"/>
      </rPr>
      <t xml:space="preserve">          </t>
    </r>
    <r>
      <rPr>
        <sz val="8"/>
        <color theme="1"/>
        <rFont val="Times New Roman"/>
        <family val="1"/>
      </rPr>
      <t>crea conținut multimedia (text, video, audio și fotografic) interactiv și proiecta grafică computerizată pentru mediul online în cadrul unui proiect sau campanii de comunicare.</t>
    </r>
  </si>
  <si>
    <r>
      <t>·</t>
    </r>
    <r>
      <rPr>
        <sz val="7"/>
        <color theme="1"/>
        <rFont val="Times New Roman"/>
        <family val="1"/>
      </rPr>
      <t xml:space="preserve">          </t>
    </r>
    <r>
      <rPr>
        <i/>
        <sz val="8"/>
        <color theme="1"/>
        <rFont val="Times New Roman"/>
        <family val="1"/>
      </rPr>
      <t>provide multimedia content (text, video, audio and photography) and design graphics and interactive content for online media in the context of a communication campaign or project.</t>
    </r>
  </si>
  <si>
    <r>
      <t>·</t>
    </r>
    <r>
      <rPr>
        <sz val="7"/>
        <color theme="1"/>
        <rFont val="Times New Roman"/>
        <family val="1"/>
      </rPr>
      <t xml:space="preserve">          </t>
    </r>
    <r>
      <rPr>
        <sz val="8"/>
        <color theme="1"/>
        <rFont val="Times New Roman"/>
        <family val="1"/>
      </rPr>
      <t>compila conținut, desfășura activități de copywriter, proiecta apeluri la acțiune, defini titluri, teme și secțiuni pentru proiecte și campanii de comunicare în mediul digital.</t>
    </r>
  </si>
  <si>
    <r>
      <t>·</t>
    </r>
    <r>
      <rPr>
        <sz val="7"/>
        <color theme="1"/>
        <rFont val="Times New Roman"/>
        <family val="1"/>
      </rPr>
      <t xml:space="preserve">          </t>
    </r>
    <r>
      <rPr>
        <i/>
        <sz val="8"/>
        <color theme="1"/>
        <rFont val="Times New Roman"/>
        <family val="1"/>
      </rPr>
      <t>compile content, provide written content, design calls to action, create content titles, topics and categories for digital communication.</t>
    </r>
  </si>
  <si>
    <r>
      <t>·</t>
    </r>
    <r>
      <rPr>
        <sz val="7"/>
        <color theme="1"/>
        <rFont val="Times New Roman"/>
        <family val="1"/>
      </rPr>
      <t xml:space="preserve">          </t>
    </r>
    <r>
      <rPr>
        <sz val="8"/>
        <color theme="1"/>
        <rFont val="Times New Roman"/>
        <family val="1"/>
      </rPr>
      <t>instala, gestiona și utiliza echipamente fotografice și de înregistrare audio-video.</t>
    </r>
  </si>
  <si>
    <r>
      <t>·</t>
    </r>
    <r>
      <rPr>
        <sz val="7"/>
        <color theme="1"/>
        <rFont val="Times New Roman"/>
        <family val="1"/>
      </rPr>
      <t xml:space="preserve">          </t>
    </r>
    <r>
      <rPr>
        <i/>
        <sz val="8"/>
        <color theme="1"/>
        <rFont val="Times New Roman"/>
        <family val="1"/>
      </rPr>
      <t>set up, manage and operate digital cameras and audio-video recording devices.</t>
    </r>
  </si>
  <si>
    <r>
      <t>·</t>
    </r>
    <r>
      <rPr>
        <sz val="7"/>
        <color theme="1"/>
        <rFont val="Times New Roman"/>
        <family val="1"/>
      </rPr>
      <t xml:space="preserve">          </t>
    </r>
    <r>
      <rPr>
        <sz val="8"/>
        <color theme="1"/>
        <rFont val="Times New Roman"/>
        <family val="1"/>
      </rPr>
      <t>edita imagini, imagini animate digitale, video și audio, converti obiecte reale în obiecte de animație în contextul producției pentru distribuția în mediile digitale.</t>
    </r>
  </si>
  <si>
    <r>
      <t>·</t>
    </r>
    <r>
      <rPr>
        <sz val="7"/>
        <color theme="1"/>
        <rFont val="Times New Roman"/>
        <family val="1"/>
      </rPr>
      <t xml:space="preserve">          </t>
    </r>
    <r>
      <rPr>
        <i/>
        <sz val="8"/>
        <color theme="1"/>
        <rFont val="Times New Roman"/>
        <family val="1"/>
      </rPr>
      <t>edit photographs, images, digital moving images, digital animated graphics, recorded sound, convert into animated objects in the context of digital media production and distribution.</t>
    </r>
  </si>
  <si>
    <r>
      <t>·</t>
    </r>
    <r>
      <rPr>
        <sz val="7"/>
        <color theme="1"/>
        <rFont val="Times New Roman"/>
        <family val="1"/>
      </rPr>
      <t xml:space="preserve">          </t>
    </r>
    <r>
      <rPr>
        <sz val="8"/>
        <color theme="1"/>
        <rFont val="Times New Roman"/>
        <family val="1"/>
      </rPr>
      <t>elabora și superviza strategii editoriale corelate cu producția unui produs sau sistem multimedia complex sau desfășurarea unui proiect sau unei campanii de comunicare în mediul digital</t>
    </r>
  </si>
  <si>
    <r>
      <t>·</t>
    </r>
    <r>
      <rPr>
        <sz val="7"/>
        <color theme="1"/>
        <rFont val="Times New Roman"/>
        <family val="1"/>
      </rPr>
      <t xml:space="preserve">          </t>
    </r>
    <r>
      <rPr>
        <i/>
        <sz val="8"/>
        <color theme="1"/>
        <rFont val="Times New Roman"/>
        <family val="1"/>
      </rPr>
      <t>elaborate and supervise editorial strategies correlated with the production of complex a multimedia project or system or a digital communication campaign</t>
    </r>
  </si>
  <si>
    <r>
      <t>·</t>
    </r>
    <r>
      <rPr>
        <sz val="7"/>
        <color theme="1"/>
        <rFont val="Times New Roman"/>
        <family val="1"/>
      </rPr>
      <t xml:space="preserve">         </t>
    </r>
    <r>
      <rPr>
        <sz val="8"/>
        <color theme="1"/>
        <rFont val="Times New Roman"/>
        <family val="1"/>
      </rPr>
      <t>crea soluții la probleme complexe și slab definite referitoare la crearea și editarea în diferite formate și auto-expresia prin mijloace digitale</t>
    </r>
  </si>
  <si>
    <r>
      <t>·</t>
    </r>
    <r>
      <rPr>
        <sz val="7"/>
        <color theme="1"/>
        <rFont val="Times New Roman"/>
        <family val="1"/>
      </rPr>
      <t xml:space="preserve">         </t>
    </r>
    <r>
      <rPr>
        <i/>
        <sz val="8"/>
        <color theme="1"/>
        <rFont val="Times New Roman"/>
        <family val="1"/>
      </rPr>
      <t>create solutions to complex problems with limited definition that are related to content creation and edition in different formats, and self-expression through digital means</t>
    </r>
  </si>
  <si>
    <r>
      <t>·</t>
    </r>
    <r>
      <rPr>
        <sz val="7"/>
        <color theme="1"/>
        <rFont val="Times New Roman"/>
        <family val="1"/>
      </rPr>
      <t xml:space="preserve">         </t>
    </r>
    <r>
      <rPr>
        <sz val="8"/>
        <color theme="1"/>
        <rFont val="Times New Roman"/>
        <family val="1"/>
      </rPr>
      <t>crea soluții la probleme complexe și slab definite referitoare la modificarea, rafinarea, îmbunătățirea și integrarea de noi conținuturi și informații în cunoștințe deja existente pentru a crea unele noi și originale.</t>
    </r>
  </si>
  <si>
    <r>
      <t>·</t>
    </r>
    <r>
      <rPr>
        <sz val="7"/>
        <color theme="1"/>
        <rFont val="Times New Roman"/>
        <family val="1"/>
      </rPr>
      <t xml:space="preserve">         </t>
    </r>
    <r>
      <rPr>
        <i/>
        <sz val="8"/>
        <color theme="1"/>
        <rFont val="Times New Roman"/>
        <family val="1"/>
      </rPr>
      <t>create solutions to complex problems with limited definition that are related to modifying, refining, improving and integrating new content and information into existing knowledge to create new and original ones</t>
    </r>
  </si>
  <si>
    <r>
      <t xml:space="preserve">RESPONSABILITATE ȘI AUTONOMIE
</t>
    </r>
    <r>
      <rPr>
        <sz val="10"/>
        <color rgb="FF000000"/>
        <rFont val="Times New Roman"/>
        <family val="1"/>
      </rPr>
      <t>-</t>
    </r>
  </si>
  <si>
    <t>RESPONSIBILITY AND AUTONOMY</t>
  </si>
  <si>
    <r>
      <t>·</t>
    </r>
    <r>
      <rPr>
        <sz val="7"/>
        <color theme="1"/>
        <rFont val="Times New Roman"/>
        <family val="1"/>
      </rPr>
      <t xml:space="preserve">          </t>
    </r>
    <r>
      <rPr>
        <sz val="8"/>
        <color theme="1"/>
        <rFont val="Times New Roman"/>
        <family val="1"/>
      </rPr>
      <t>rezolva în mod realist - cu argumentare atât teoretică, cât și practică - a unor situații profesionale uzuale, în vederea soluționării eficiente și deontologice a acestora.</t>
    </r>
  </si>
  <si>
    <r>
      <t>·</t>
    </r>
    <r>
      <rPr>
        <sz val="7"/>
        <color theme="1"/>
        <rFont val="Times New Roman"/>
        <family val="1"/>
      </rPr>
      <t xml:space="preserve">          </t>
    </r>
    <r>
      <rPr>
        <i/>
        <sz val="8"/>
        <color theme="1"/>
        <rFont val="Times New Roman"/>
        <family val="1"/>
      </rPr>
      <t>solve, in a realistic manner, with both theoretical and practical argumentation, common professional situations, to provide an efficient and deontological solution.</t>
    </r>
  </si>
  <si>
    <r>
      <t>·</t>
    </r>
    <r>
      <rPr>
        <sz val="7"/>
        <color theme="1"/>
        <rFont val="Times New Roman"/>
        <family val="1"/>
      </rPr>
      <t xml:space="preserve">          </t>
    </r>
    <r>
      <rPr>
        <sz val="8"/>
        <color theme="1"/>
        <rFont val="Times New Roman"/>
        <family val="1"/>
      </rPr>
      <t>aplica tehnici de muncă eficientă în echipa multidisciplinară cu îndeplinirea anumitor sarcini pe paliere ierarhice.</t>
    </r>
  </si>
  <si>
    <r>
      <t>·</t>
    </r>
    <r>
      <rPr>
        <sz val="7"/>
        <color theme="1"/>
        <rFont val="Times New Roman"/>
        <family val="1"/>
      </rPr>
      <t xml:space="preserve">          </t>
    </r>
    <r>
      <rPr>
        <i/>
        <sz val="8"/>
        <color theme="1"/>
        <rFont val="Times New Roman"/>
        <family val="1"/>
      </rPr>
      <t>apply efficient teamwork techniques, in a multidisciplinary team, accomplishing tasks on hierarchic levels.</t>
    </r>
  </si>
  <si>
    <r>
      <t>·</t>
    </r>
    <r>
      <rPr>
        <sz val="7"/>
        <color theme="1"/>
        <rFont val="Times New Roman"/>
        <family val="1"/>
      </rPr>
      <t xml:space="preserve">          </t>
    </r>
    <r>
      <rPr>
        <sz val="8"/>
        <color theme="1"/>
        <rFont val="Times New Roman"/>
        <family val="1"/>
      </rPr>
      <t>autoevalua nevoia de formare profesională în scopul inserției și a adaptării la cerințele pieței muncii.</t>
    </r>
  </si>
  <si>
    <r>
      <t>·</t>
    </r>
    <r>
      <rPr>
        <sz val="7"/>
        <color theme="1"/>
        <rFont val="Times New Roman"/>
        <family val="1"/>
      </rPr>
      <t xml:space="preserve">          </t>
    </r>
    <r>
      <rPr>
        <i/>
        <sz val="8"/>
        <color theme="1"/>
        <rFont val="Times New Roman"/>
        <family val="1"/>
      </rPr>
      <t>self-evaluate the need for professional training for the purpose of insertion and adaptation to the requirements of the labour market</t>
    </r>
  </si>
  <si>
    <r>
      <t>·</t>
    </r>
    <r>
      <rPr>
        <sz val="7"/>
        <color theme="1"/>
        <rFont val="Times New Roman"/>
        <family val="1"/>
      </rPr>
      <t xml:space="preserve">          </t>
    </r>
    <r>
      <rPr>
        <sz val="8"/>
        <color theme="1"/>
        <rFont val="Times New Roman"/>
        <family val="1"/>
      </rPr>
      <t xml:space="preserve">respecta documentele informative transmise de clienți, planul de lucru, solicitările creative ale artiștilor, cerințele tehnice formulate de programatori și bugetul stabilit pentru proiectul în execuție. </t>
    </r>
  </si>
  <si>
    <r>
      <t>·</t>
    </r>
    <r>
      <rPr>
        <sz val="7"/>
        <color theme="1"/>
        <rFont val="Times New Roman"/>
        <family val="1"/>
      </rPr>
      <t xml:space="preserve">          </t>
    </r>
    <r>
      <rPr>
        <i/>
        <sz val="8"/>
        <color theme="1"/>
        <rFont val="Times New Roman"/>
        <family val="1"/>
      </rPr>
      <t>follow a brief, the work plan and work schedule, adapt to artists’ creative demands, follow technical requirements by developers and finish projects within budget.</t>
    </r>
  </si>
  <si>
    <r>
      <t>·</t>
    </r>
    <r>
      <rPr>
        <sz val="7"/>
        <color theme="1"/>
        <rFont val="Times New Roman"/>
        <family val="1"/>
      </rPr>
      <t xml:space="preserve">          </t>
    </r>
    <r>
      <rPr>
        <sz val="8"/>
        <color theme="1"/>
        <rFont val="Times New Roman"/>
        <family val="1"/>
      </rPr>
      <t>dezvolta rețele profesionale, stabili contacte pentru a menține fluxul de informații, stabili relații de afaceri și utiliza diferite canale de comunicare profesională.</t>
    </r>
  </si>
  <si>
    <r>
      <t>·</t>
    </r>
    <r>
      <rPr>
        <sz val="7"/>
        <color theme="1"/>
        <rFont val="Times New Roman"/>
        <family val="1"/>
      </rPr>
      <t xml:space="preserve">          </t>
    </r>
    <r>
      <rPr>
        <i/>
        <sz val="8"/>
        <color theme="1"/>
        <rFont val="Times New Roman"/>
        <family val="1"/>
      </rPr>
      <t>develop professional networks, build contacts to maintain news flow, build business relationships and use different professional communication channels.</t>
    </r>
  </si>
  <si>
    <r>
      <t>·</t>
    </r>
    <r>
      <rPr>
        <sz val="7"/>
        <color theme="1"/>
        <rFont val="Times New Roman"/>
        <family val="1"/>
      </rPr>
      <t xml:space="preserve">         </t>
    </r>
    <r>
      <rPr>
        <sz val="8"/>
        <color theme="1"/>
        <rFont val="Times New Roman"/>
        <family val="1"/>
      </rPr>
      <t>dezvolta idei creative și defini planuri de afaceri</t>
    </r>
  </si>
  <si>
    <r>
      <t>·</t>
    </r>
    <r>
      <rPr>
        <sz val="7"/>
        <color theme="1"/>
        <rFont val="Times New Roman"/>
        <family val="1"/>
      </rPr>
      <t xml:space="preserve">         </t>
    </r>
    <r>
      <rPr>
        <i/>
        <sz val="8"/>
        <color theme="1"/>
        <rFont val="Times New Roman"/>
        <family val="1"/>
      </rPr>
      <t>develop ideas and define business plans</t>
    </r>
  </si>
  <si>
    <r>
      <t>·</t>
    </r>
    <r>
      <rPr>
        <sz val="7"/>
        <color theme="1"/>
        <rFont val="Times New Roman"/>
        <family val="1"/>
      </rPr>
      <t xml:space="preserve">         </t>
    </r>
    <r>
      <rPr>
        <sz val="8"/>
        <color theme="1"/>
        <rFont val="Times New Roman"/>
        <family val="1"/>
      </rPr>
      <t>crea soluții la probleme complexe și slab definite referitoare la utilizarea proceselor colaborative și co-construcția și co-crearea de date, resurse și cunoaștere prin instrumente și tehnologii digitale</t>
    </r>
  </si>
  <si>
    <r>
      <t>·</t>
    </r>
    <r>
      <rPr>
        <sz val="7"/>
        <color theme="1"/>
        <rFont val="Times New Roman"/>
        <family val="1"/>
      </rPr>
      <t xml:space="preserve">         </t>
    </r>
    <r>
      <rPr>
        <i/>
        <sz val="8"/>
        <color theme="1"/>
        <rFont val="Times New Roman"/>
        <family val="1"/>
      </rPr>
      <t>create solutions to complex problems with limited definition that are related to using collaborative processes and co-construction and co-creation of data, resources and knowledge through digital tools and technologies.</t>
    </r>
  </si>
  <si>
    <t>Curs opțional 4/ Optional Course 4/ Opcionális tantárgy 4</t>
  </si>
  <si>
    <t>Curs opțional 5/ Optional Course 5/ Opcionális tantárgy 5</t>
  </si>
  <si>
    <t>3. Evitarea suprapunerilor între tematicile studiate la disciplinele din domeniul vizual</t>
  </si>
  <si>
    <t>1. Introducerea unei discipline legate de design grafic</t>
  </si>
  <si>
    <t>2. Accentuarea tematicilor de lucru cu platformele digitale</t>
  </si>
  <si>
    <t>1. Diversity Adveritising</t>
  </si>
  <si>
    <t>2. Codespring</t>
  </si>
  <si>
    <t>3. Compart</t>
  </si>
  <si>
    <t>1. Implementarea de programe de practică cu parteneri în domenii relevante</t>
  </si>
  <si>
    <t>2. Accentuarea tematicilor legate de proiecte video și audio</t>
  </si>
  <si>
    <t>3. Introducerea activităților care să stimuleze comunicarea și munca în echipă</t>
  </si>
  <si>
    <t>Sem. 2: Se alege o disciplină (1) din pachetul opțional 1 (ULX328)</t>
  </si>
  <si>
    <t>Sem. 3: Se aleg două discipline (2 și 3) din pachetul opțional 2 (ULX338)</t>
  </si>
  <si>
    <t>Sem. 4: Se aleg două discipline (4, 5) din pachetul opțional 3 (ULX348)</t>
  </si>
  <si>
    <t>Sem. 5: Se aleg două discipline (6, 7) din pachetul opțional 4 (ULX358)</t>
  </si>
  <si>
    <t>Sem. 6: Se aleg două discipline (8, 9) din pachetul opțional 5 (ULX368)</t>
  </si>
  <si>
    <t>*Semestrul 6 include 2 săptămâni pentru elaborarea lucrării de licență și o săptămână pentru susținerea probelor examenului de finalizare a studiilor (contabilizate la stagii de practică). Stagiile de practică se desfășoară pe parcursul semestrului (90 ore).</t>
  </si>
  <si>
    <r>
      <t xml:space="preserve">Programul de studii: </t>
    </r>
    <r>
      <rPr>
        <b/>
        <sz val="10"/>
        <color rgb="FF000000"/>
        <rFont val="Times New Roman"/>
        <family val="1"/>
      </rPr>
      <t>MEDIA DIGITALĂ (în limba maghiară) / DIGITAL MEDIA (in Hungarian) / DIGITÁLIS MÉDIA (magyar nyelven)</t>
    </r>
  </si>
  <si>
    <t>* Practica se desfășoară pe parcursul semestrului (90 de ore)./ Professional internship is scheduled during the semester (90 hours)/ Szakmai gyakorlat a félév során (90 óra)</t>
  </si>
  <si>
    <t>Redactarea lucării de licență/Dissertation Writing/Szakdolgozatírás**</t>
  </si>
  <si>
    <t>DISCIPLINE FACULTATIVE TRANSVERSALE</t>
  </si>
  <si>
    <t>TOTALURI DISCIPLINE FACULTATIVE</t>
  </si>
  <si>
    <t>1</t>
  </si>
  <si>
    <t>0</t>
  </si>
  <si>
    <t>Curs opțional 6/ Optional Course 6/ Opcionális tantárgy 6</t>
  </si>
  <si>
    <t>Curs opțional 7/ Optional Course 7/ Opcionális tantárgy 7</t>
  </si>
  <si>
    <t>Curs opțional 8/ Optional Course 8/ Opcionális tantárgy 8</t>
  </si>
  <si>
    <t>Curs opțional 9/ Optional Course 9/ Opcionális tantárgy 9</t>
  </si>
  <si>
    <t>ULX328</t>
  </si>
  <si>
    <t>ULX338</t>
  </si>
  <si>
    <t>ULX348</t>
  </si>
  <si>
    <t>ULX358</t>
  </si>
  <si>
    <t>ULX368</t>
  </si>
  <si>
    <t>** Elaborarea lucrării de licență se desfășoară sub îndrumarea coordonatorului pe parcursul semestrului terminal (70 de ore) /  A szakdolgozat az irányító tanár vezetésével készül az utolsó félévben (70 óra).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</si>
</sst>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5" x14ac:knownFonts="1">
    <font>
      <sz val="11"/>
      <color theme="1"/>
      <name val="Calibri"/>
      <family val="2"/>
      <charset val="238"/>
      <scheme val="minor"/>
    </font>
    <font>
      <sz val="10"/>
      <color indexed="8"/>
      <name val="Times New Roman"/>
      <family val="1"/>
    </font>
    <font>
      <b/>
      <sz val="10"/>
      <color indexed="8"/>
      <name val="Times New Roman"/>
      <family val="1"/>
    </font>
    <font>
      <b/>
      <sz val="11"/>
      <color indexed="8"/>
      <name val="Times New Roman"/>
      <family val="1"/>
    </font>
    <font>
      <sz val="8"/>
      <name val="Calibri"/>
      <family val="2"/>
      <charset val="238"/>
    </font>
    <font>
      <sz val="10"/>
      <color indexed="8"/>
      <name val="Calibri"/>
      <family val="2"/>
    </font>
    <font>
      <b/>
      <sz val="10"/>
      <color rgb="FFFF0000"/>
      <name val="Times New Roman"/>
      <family val="1"/>
    </font>
    <font>
      <sz val="10"/>
      <color theme="1"/>
      <name val="Times New Roman"/>
      <family val="1"/>
    </font>
    <font>
      <sz val="10"/>
      <color rgb="FFFF0000"/>
      <name val="Times New Roman"/>
      <family val="1"/>
    </font>
    <font>
      <sz val="10"/>
      <name val="Times New Roman"/>
      <family val="1"/>
    </font>
    <font>
      <b/>
      <sz val="9"/>
      <color indexed="81"/>
      <name val="Tahoma"/>
      <family val="2"/>
      <charset val="238"/>
    </font>
    <font>
      <sz val="9"/>
      <color indexed="10"/>
      <name val="Tahoma"/>
      <family val="2"/>
      <charset val="238"/>
    </font>
    <font>
      <sz val="9"/>
      <color indexed="81"/>
      <name val="Tahoma"/>
      <family val="2"/>
      <charset val="238"/>
    </font>
    <font>
      <b/>
      <sz val="9"/>
      <color indexed="10"/>
      <name val="Tahoma"/>
      <family val="2"/>
      <charset val="238"/>
    </font>
    <font>
      <sz val="10"/>
      <color indexed="8"/>
      <name val="Times New Roman"/>
      <family val="1"/>
      <charset val="238"/>
    </font>
    <font>
      <i/>
      <sz val="9"/>
      <color indexed="10"/>
      <name val="Tahoma"/>
      <family val="2"/>
      <charset val="238"/>
    </font>
    <font>
      <b/>
      <sz val="10"/>
      <color rgb="FFFF0000"/>
      <name val="Times New Roman"/>
      <family val="1"/>
      <charset val="238"/>
    </font>
    <font>
      <b/>
      <sz val="10"/>
      <color indexed="8"/>
      <name val="Times New Roman"/>
      <family val="1"/>
      <charset val="238"/>
    </font>
    <font>
      <b/>
      <sz val="10"/>
      <name val="Times New Roman"/>
      <family val="1"/>
      <charset val="238"/>
    </font>
    <font>
      <sz val="9"/>
      <color indexed="8"/>
      <name val="Times New Roman"/>
      <family val="1"/>
    </font>
    <font>
      <b/>
      <sz val="9"/>
      <color indexed="8"/>
      <name val="Times New Roman"/>
      <family val="1"/>
    </font>
    <font>
      <b/>
      <sz val="10"/>
      <name val="Times New Roman"/>
      <family val="1"/>
    </font>
    <font>
      <sz val="9"/>
      <color indexed="8"/>
      <name val="Times New Roman"/>
      <family val="1"/>
      <charset val="238"/>
    </font>
    <font>
      <b/>
      <sz val="11"/>
      <color theme="1"/>
      <name val="Calibri"/>
      <family val="2"/>
      <charset val="238"/>
      <scheme val="minor"/>
    </font>
    <font>
      <sz val="10"/>
      <name val="Times New Roman"/>
      <family val="1"/>
      <charset val="238"/>
    </font>
    <font>
      <sz val="9"/>
      <color indexed="81"/>
      <name val="Segoe UI"/>
      <family val="2"/>
      <charset val="238"/>
    </font>
    <font>
      <b/>
      <sz val="9"/>
      <color indexed="81"/>
      <name val="Segoe UI"/>
      <family val="2"/>
      <charset val="238"/>
    </font>
    <font>
      <sz val="10"/>
      <color rgb="FF000000"/>
      <name val="Times New Roman"/>
      <family val="1"/>
      <charset val="238"/>
    </font>
    <font>
      <b/>
      <sz val="10"/>
      <color theme="1"/>
      <name val="Times New Roman"/>
      <family val="1"/>
      <charset val="238"/>
    </font>
    <font>
      <b/>
      <i/>
      <sz val="10"/>
      <color rgb="FFFF0000"/>
      <name val="Times New Roman"/>
      <family val="1"/>
      <charset val="238"/>
    </font>
    <font>
      <u/>
      <sz val="11"/>
      <color theme="10"/>
      <name val="Calibri"/>
      <family val="2"/>
      <charset val="238"/>
      <scheme val="minor"/>
    </font>
    <font>
      <u/>
      <sz val="10"/>
      <color theme="10"/>
      <name val="Times New Roman"/>
      <family val="1"/>
      <charset val="238"/>
    </font>
    <font>
      <b/>
      <i/>
      <sz val="10"/>
      <color rgb="FF000000"/>
      <name val="Times New Roman"/>
      <family val="1"/>
      <charset val="238"/>
    </font>
    <font>
      <sz val="8"/>
      <color rgb="FF000000"/>
      <name val="Segoe UI"/>
      <family val="2"/>
    </font>
    <font>
      <b/>
      <sz val="10"/>
      <color rgb="FF000000"/>
      <name val="Times New Roman"/>
      <family val="1"/>
    </font>
    <font>
      <sz val="10"/>
      <color rgb="FFFF0000"/>
      <name val="Times New Roman"/>
      <family val="1"/>
      <charset val="238"/>
    </font>
    <font>
      <sz val="9"/>
      <color rgb="FF000000"/>
      <name val="Times New Roman"/>
      <family val="1"/>
    </font>
    <font>
      <sz val="10"/>
      <color rgb="FF000000"/>
      <name val="Times New Roman"/>
      <family val="1"/>
    </font>
    <font>
      <b/>
      <sz val="9"/>
      <color theme="1"/>
      <name val="Times New Roman"/>
      <family val="1"/>
    </font>
    <font>
      <b/>
      <sz val="8"/>
      <color theme="1"/>
      <name val="Times New Roman"/>
      <family val="1"/>
    </font>
    <font>
      <sz val="8"/>
      <color theme="1"/>
      <name val="Times New Roman"/>
      <family val="1"/>
    </font>
    <font>
      <sz val="7"/>
      <color theme="1"/>
      <name val="Times New Roman"/>
      <family val="1"/>
    </font>
    <font>
      <i/>
      <sz val="8"/>
      <color theme="1"/>
      <name val="Times New Roman"/>
      <family val="1"/>
    </font>
    <font>
      <sz val="9"/>
      <color theme="1"/>
      <name val="Times New Roman"/>
      <family val="1"/>
    </font>
    <font>
      <sz val="8"/>
      <color indexed="8"/>
      <name val="Times New Roman"/>
      <family val="1"/>
    </font>
  </fonts>
  <fills count="10">
    <fill>
      <patternFill patternType="none"/>
    </fill>
    <fill>
      <patternFill patternType="gray125"/>
    </fill>
    <fill>
      <patternFill patternType="solid">
        <fgColor indexed="43"/>
        <bgColor indexed="64"/>
      </patternFill>
    </fill>
    <fill>
      <patternFill patternType="solid">
        <fgColor rgb="FFFFFF99"/>
        <bgColor indexed="64"/>
      </patternFill>
    </fill>
    <fill>
      <patternFill patternType="solid">
        <fgColor theme="0"/>
        <bgColor indexed="64"/>
      </patternFill>
    </fill>
    <fill>
      <patternFill patternType="solid">
        <fgColor rgb="FF00B0F0"/>
        <bgColor indexed="64"/>
      </patternFill>
    </fill>
    <fill>
      <patternFill patternType="solid">
        <fgColor rgb="FFFF0000"/>
        <bgColor indexed="64"/>
      </patternFill>
    </fill>
    <fill>
      <patternFill patternType="solid">
        <fgColor rgb="FFFFFF00"/>
        <bgColor indexed="64"/>
      </patternFill>
    </fill>
    <fill>
      <patternFill patternType="solid">
        <fgColor rgb="FFFFFFCC"/>
        <bgColor indexed="64"/>
      </patternFill>
    </fill>
    <fill>
      <patternFill patternType="solid">
        <fgColor theme="0" tint="-0.14999847407452621"/>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s>
  <cellStyleXfs count="2">
    <xf numFmtId="0" fontId="0" fillId="0" borderId="0"/>
    <xf numFmtId="0" fontId="30" fillId="0" borderId="0" applyNumberFormat="0" applyFill="0" applyBorder="0" applyAlignment="0" applyProtection="0"/>
  </cellStyleXfs>
  <cellXfs count="492">
    <xf numFmtId="0" fontId="0" fillId="0" borderId="0" xfId="0"/>
    <xf numFmtId="0" fontId="1" fillId="0" borderId="0" xfId="0" applyFont="1" applyProtection="1">
      <protection locked="0"/>
    </xf>
    <xf numFmtId="0" fontId="1" fillId="0" borderId="0" xfId="0" applyFont="1" applyAlignment="1" applyProtection="1">
      <alignment vertical="center" wrapText="1"/>
      <protection locked="0"/>
    </xf>
    <xf numFmtId="0" fontId="1" fillId="0" borderId="0" xfId="0" applyFont="1" applyAlignment="1" applyProtection="1">
      <alignment horizontal="left" vertical="top" wrapText="1"/>
      <protection locked="0"/>
    </xf>
    <xf numFmtId="0" fontId="2" fillId="0" borderId="1" xfId="0" applyFont="1" applyBorder="1" applyAlignment="1" applyProtection="1">
      <alignment horizontal="center" vertical="center" wrapText="1"/>
      <protection locked="0"/>
    </xf>
    <xf numFmtId="0" fontId="1" fillId="0" borderId="0" xfId="0" applyFont="1" applyAlignment="1" applyProtection="1">
      <alignment vertical="center"/>
      <protection locked="0"/>
    </xf>
    <xf numFmtId="0" fontId="1" fillId="3" borderId="1" xfId="0" applyFont="1" applyFill="1" applyBorder="1" applyAlignment="1" applyProtection="1">
      <alignment horizontal="center" vertical="center"/>
      <protection locked="0"/>
    </xf>
    <xf numFmtId="0" fontId="1" fillId="0" borderId="1" xfId="0" applyFont="1" applyBorder="1" applyAlignment="1">
      <alignment horizontal="center" vertical="center"/>
    </xf>
    <xf numFmtId="1" fontId="1" fillId="0" borderId="1" xfId="0" applyNumberFormat="1" applyFont="1" applyBorder="1" applyAlignment="1">
      <alignment horizontal="center" vertical="center"/>
    </xf>
    <xf numFmtId="0" fontId="2" fillId="0" borderId="1" xfId="0" applyFont="1" applyBorder="1" applyAlignment="1">
      <alignment horizontal="center" vertical="center"/>
    </xf>
    <xf numFmtId="1" fontId="2" fillId="0" borderId="1" xfId="0" applyNumberFormat="1" applyFont="1" applyBorder="1" applyAlignment="1">
      <alignment horizontal="center" vertical="center"/>
    </xf>
    <xf numFmtId="49" fontId="2" fillId="0" borderId="1" xfId="0" applyNumberFormat="1" applyFont="1" applyBorder="1" applyAlignment="1">
      <alignment horizontal="center" vertical="center"/>
    </xf>
    <xf numFmtId="2" fontId="1" fillId="3" borderId="1" xfId="0" applyNumberFormat="1" applyFont="1" applyFill="1" applyBorder="1" applyAlignment="1" applyProtection="1">
      <alignment horizontal="center" vertical="center"/>
      <protection locked="0"/>
    </xf>
    <xf numFmtId="0" fontId="1" fillId="3" borderId="1" xfId="0" applyFont="1" applyFill="1" applyBorder="1" applyAlignment="1" applyProtection="1">
      <alignment horizontal="center" vertical="center" wrapText="1"/>
      <protection locked="0"/>
    </xf>
    <xf numFmtId="1" fontId="1" fillId="3" borderId="1" xfId="0" applyNumberFormat="1" applyFont="1" applyFill="1" applyBorder="1" applyAlignment="1" applyProtection="1">
      <alignment horizontal="center" vertical="center"/>
      <protection locked="0"/>
    </xf>
    <xf numFmtId="164" fontId="1" fillId="0" borderId="1" xfId="0" applyNumberFormat="1" applyFont="1" applyBorder="1" applyAlignment="1">
      <alignment horizontal="center" vertical="center"/>
    </xf>
    <xf numFmtId="0" fontId="2" fillId="0" borderId="1" xfId="0" applyFont="1" applyBorder="1" applyAlignment="1">
      <alignment horizontal="center" vertical="center" wrapText="1"/>
    </xf>
    <xf numFmtId="0" fontId="1" fillId="3" borderId="1" xfId="0" applyFont="1" applyFill="1" applyBorder="1" applyAlignment="1" applyProtection="1">
      <alignment horizontal="left" vertical="center"/>
      <protection locked="0"/>
    </xf>
    <xf numFmtId="0" fontId="1" fillId="0" borderId="1" xfId="0" applyFont="1" applyBorder="1" applyAlignment="1">
      <alignment horizontal="left" vertical="center"/>
    </xf>
    <xf numFmtId="0" fontId="5" fillId="0" borderId="0" xfId="0" applyFont="1" applyProtection="1">
      <protection locked="0"/>
    </xf>
    <xf numFmtId="0" fontId="1" fillId="0" borderId="0" xfId="0" applyFont="1" applyAlignment="1" applyProtection="1">
      <alignment horizontal="left" vertical="center"/>
      <protection locked="0"/>
    </xf>
    <xf numFmtId="1" fontId="1" fillId="4" borderId="1" xfId="0" applyNumberFormat="1" applyFont="1" applyFill="1" applyBorder="1" applyAlignment="1" applyProtection="1">
      <alignment horizontal="left" vertical="center"/>
      <protection locked="0"/>
    </xf>
    <xf numFmtId="1" fontId="1" fillId="4" borderId="1" xfId="0" applyNumberFormat="1" applyFont="1" applyFill="1" applyBorder="1" applyAlignment="1" applyProtection="1">
      <alignment horizontal="center" vertical="center"/>
      <protection locked="0"/>
    </xf>
    <xf numFmtId="1" fontId="1" fillId="4" borderId="1" xfId="0" applyNumberFormat="1" applyFont="1" applyFill="1" applyBorder="1" applyAlignment="1">
      <alignment horizontal="center" vertical="center"/>
    </xf>
    <xf numFmtId="1" fontId="1" fillId="4" borderId="1" xfId="0" applyNumberFormat="1" applyFont="1" applyFill="1" applyBorder="1" applyAlignment="1" applyProtection="1">
      <alignment horizontal="center" vertical="center" wrapText="1"/>
      <protection locked="0"/>
    </xf>
    <xf numFmtId="1" fontId="2" fillId="4" borderId="1" xfId="0" applyNumberFormat="1" applyFont="1" applyFill="1" applyBorder="1" applyAlignment="1">
      <alignment horizontal="center" vertical="center"/>
    </xf>
    <xf numFmtId="0" fontId="1" fillId="0" borderId="1" xfId="0" applyFont="1" applyBorder="1" applyAlignment="1" applyProtection="1">
      <alignment horizontal="center" vertical="center" wrapText="1"/>
      <protection locked="0"/>
    </xf>
    <xf numFmtId="0" fontId="2" fillId="0" borderId="2" xfId="0" applyFont="1" applyBorder="1" applyAlignment="1" applyProtection="1">
      <alignment vertical="center"/>
      <protection locked="0"/>
    </xf>
    <xf numFmtId="0" fontId="2" fillId="0" borderId="1" xfId="0" applyFont="1" applyBorder="1" applyAlignment="1" applyProtection="1">
      <alignment vertical="center"/>
      <protection locked="0"/>
    </xf>
    <xf numFmtId="0" fontId="1" fillId="0" borderId="1" xfId="0" applyFont="1" applyBorder="1" applyAlignment="1" applyProtection="1">
      <alignment horizontal="center" vertical="center"/>
      <protection locked="0"/>
    </xf>
    <xf numFmtId="0" fontId="2" fillId="0" borderId="0" xfId="0" applyFont="1" applyAlignment="1">
      <alignment horizontal="center" vertical="center"/>
    </xf>
    <xf numFmtId="0" fontId="9" fillId="0" borderId="0" xfId="0" applyFont="1" applyAlignment="1" applyProtection="1">
      <alignment vertical="top" wrapText="1"/>
      <protection locked="0"/>
    </xf>
    <xf numFmtId="0" fontId="1" fillId="0" borderId="0" xfId="0" applyFont="1" applyAlignment="1" applyProtection="1">
      <alignment vertical="top" wrapText="1"/>
      <protection locked="0"/>
    </xf>
    <xf numFmtId="0" fontId="1" fillId="0" borderId="0" xfId="0" applyFont="1" applyAlignment="1" applyProtection="1">
      <alignment vertical="top"/>
      <protection locked="0"/>
    </xf>
    <xf numFmtId="0" fontId="1" fillId="0" borderId="0" xfId="0" applyFont="1" applyAlignment="1" applyProtection="1">
      <alignment horizontal="left" vertical="center" wrapText="1"/>
      <protection locked="0"/>
    </xf>
    <xf numFmtId="0" fontId="1" fillId="0" borderId="0" xfId="0" applyFont="1" applyAlignment="1" applyProtection="1">
      <alignment wrapText="1"/>
      <protection locked="0"/>
    </xf>
    <xf numFmtId="0" fontId="0" fillId="0" borderId="0" xfId="0" applyAlignment="1">
      <alignment wrapText="1"/>
    </xf>
    <xf numFmtId="0" fontId="18" fillId="0" borderId="0" xfId="0" applyFont="1" applyAlignment="1" applyProtection="1">
      <alignment vertical="center" wrapText="1"/>
      <protection locked="0"/>
    </xf>
    <xf numFmtId="0" fontId="2" fillId="0" borderId="0" xfId="0" applyFont="1" applyAlignment="1" applyProtection="1">
      <alignment horizontal="left" vertical="center"/>
      <protection locked="0"/>
    </xf>
    <xf numFmtId="10" fontId="2" fillId="0" borderId="0" xfId="0" applyNumberFormat="1" applyFont="1" applyAlignment="1" applyProtection="1">
      <alignment horizontal="center" vertical="center"/>
      <protection locked="0"/>
    </xf>
    <xf numFmtId="0" fontId="2" fillId="0" borderId="0" xfId="0" applyFont="1" applyAlignment="1">
      <alignment horizontal="center" vertical="center" wrapText="1"/>
    </xf>
    <xf numFmtId="9" fontId="2" fillId="0" borderId="0" xfId="0" applyNumberFormat="1" applyFont="1" applyAlignment="1">
      <alignment horizontal="center" vertical="center"/>
    </xf>
    <xf numFmtId="1" fontId="1" fillId="3" borderId="1" xfId="0" applyNumberFormat="1" applyFont="1" applyFill="1" applyBorder="1" applyAlignment="1" applyProtection="1">
      <alignment horizontal="left" vertical="center"/>
      <protection locked="0"/>
    </xf>
    <xf numFmtId="1" fontId="2" fillId="0" borderId="1" xfId="0" applyNumberFormat="1" applyFont="1" applyBorder="1" applyAlignment="1" applyProtection="1">
      <alignment horizontal="center" vertical="center"/>
      <protection locked="0"/>
    </xf>
    <xf numFmtId="0" fontId="2" fillId="3" borderId="1" xfId="0" applyFont="1" applyFill="1" applyBorder="1" applyAlignment="1" applyProtection="1">
      <alignment horizontal="center" vertical="center"/>
      <protection locked="0"/>
    </xf>
    <xf numFmtId="0" fontId="2" fillId="4" borderId="1" xfId="0" applyFont="1" applyFill="1" applyBorder="1" applyAlignment="1" applyProtection="1">
      <alignment horizontal="center" vertical="center"/>
      <protection locked="0"/>
    </xf>
    <xf numFmtId="0" fontId="17" fillId="0" borderId="1" xfId="0" applyFont="1" applyBorder="1" applyAlignment="1">
      <alignment horizontal="center" vertical="center"/>
    </xf>
    <xf numFmtId="1" fontId="17" fillId="4" borderId="1" xfId="0" applyNumberFormat="1" applyFont="1" applyFill="1" applyBorder="1" applyAlignment="1" applyProtection="1">
      <alignment horizontal="center" vertical="center"/>
      <protection locked="0"/>
    </xf>
    <xf numFmtId="0" fontId="1" fillId="0" borderId="1" xfId="0" applyFont="1" applyBorder="1" applyAlignment="1" applyProtection="1">
      <alignment horizontal="left"/>
      <protection locked="0"/>
    </xf>
    <xf numFmtId="0" fontId="14" fillId="0" borderId="0" xfId="0" applyFont="1" applyAlignment="1">
      <alignment horizontal="left" vertical="center" wrapText="1"/>
    </xf>
    <xf numFmtId="10" fontId="2" fillId="0" borderId="0" xfId="0" applyNumberFormat="1" applyFont="1" applyAlignment="1" applyProtection="1">
      <alignment horizontal="left" vertical="center"/>
      <protection locked="0"/>
    </xf>
    <xf numFmtId="0" fontId="21" fillId="0" borderId="0" xfId="0" applyFont="1" applyAlignment="1">
      <alignment horizontal="center" vertical="center"/>
    </xf>
    <xf numFmtId="0" fontId="9" fillId="0" borderId="0" xfId="0" applyFont="1" applyProtection="1">
      <protection locked="0"/>
    </xf>
    <xf numFmtId="0" fontId="1" fillId="0" borderId="1" xfId="0" applyFont="1" applyBorder="1" applyProtection="1">
      <protection locked="0"/>
    </xf>
    <xf numFmtId="1" fontId="1" fillId="4" borderId="3" xfId="0" applyNumberFormat="1" applyFont="1" applyFill="1" applyBorder="1" applyAlignment="1" applyProtection="1">
      <alignment horizontal="center" vertical="center"/>
      <protection locked="0"/>
    </xf>
    <xf numFmtId="1" fontId="1" fillId="4" borderId="3" xfId="0" applyNumberFormat="1" applyFont="1" applyFill="1" applyBorder="1" applyAlignment="1">
      <alignment horizontal="center" vertical="center"/>
    </xf>
    <xf numFmtId="1" fontId="1" fillId="4" borderId="3" xfId="0" applyNumberFormat="1" applyFont="1" applyFill="1" applyBorder="1" applyAlignment="1" applyProtection="1">
      <alignment horizontal="left" vertical="center"/>
      <protection locked="0"/>
    </xf>
    <xf numFmtId="1" fontId="1" fillId="4" borderId="3" xfId="0" applyNumberFormat="1" applyFont="1" applyFill="1" applyBorder="1" applyAlignment="1" applyProtection="1">
      <alignment horizontal="center" vertical="center" wrapText="1"/>
      <protection locked="0"/>
    </xf>
    <xf numFmtId="1" fontId="2" fillId="4" borderId="3" xfId="0" applyNumberFormat="1" applyFont="1" applyFill="1" applyBorder="1" applyAlignment="1" applyProtection="1">
      <alignment horizontal="center" vertical="center"/>
      <protection locked="0"/>
    </xf>
    <xf numFmtId="0" fontId="2" fillId="0" borderId="0" xfId="0" applyFont="1" applyAlignment="1" applyProtection="1">
      <alignment horizontal="left" vertical="center" wrapText="1"/>
      <protection locked="0"/>
    </xf>
    <xf numFmtId="2" fontId="1" fillId="4" borderId="1" xfId="0" applyNumberFormat="1" applyFont="1" applyFill="1" applyBorder="1" applyAlignment="1" applyProtection="1">
      <alignment horizontal="center" vertical="center"/>
      <protection locked="0"/>
    </xf>
    <xf numFmtId="0" fontId="1" fillId="4" borderId="1" xfId="0" applyFont="1" applyFill="1" applyBorder="1" applyAlignment="1" applyProtection="1">
      <alignment horizontal="center" vertical="center"/>
      <protection locked="0"/>
    </xf>
    <xf numFmtId="0" fontId="1" fillId="4" borderId="1" xfId="0" applyFont="1" applyFill="1" applyBorder="1" applyAlignment="1" applyProtection="1">
      <alignment horizontal="center" vertical="center" wrapText="1"/>
      <protection locked="0"/>
    </xf>
    <xf numFmtId="0" fontId="0" fillId="0" borderId="0" xfId="0" applyAlignment="1">
      <alignment horizontal="left" vertical="center" wrapText="1"/>
    </xf>
    <xf numFmtId="0" fontId="0" fillId="0" borderId="0" xfId="0" applyAlignment="1">
      <alignment horizontal="center"/>
    </xf>
    <xf numFmtId="0" fontId="1" fillId="0" borderId="0" xfId="0" applyFont="1" applyAlignment="1" applyProtection="1">
      <alignment horizontal="justify" vertical="center"/>
      <protection locked="0"/>
    </xf>
    <xf numFmtId="0" fontId="1" fillId="0" borderId="0" xfId="0" applyFont="1" applyAlignment="1" applyProtection="1">
      <alignment horizontal="justify"/>
      <protection locked="0"/>
    </xf>
    <xf numFmtId="0" fontId="9" fillId="0" borderId="0" xfId="0" applyFont="1" applyAlignment="1" applyProtection="1">
      <alignment vertical="center" wrapText="1"/>
      <protection locked="0"/>
    </xf>
    <xf numFmtId="0" fontId="9" fillId="0" borderId="0" xfId="0" applyFont="1" applyAlignment="1" applyProtection="1">
      <alignment vertical="center"/>
      <protection locked="0"/>
    </xf>
    <xf numFmtId="0" fontId="18" fillId="0" borderId="0" xfId="0" applyFont="1" applyAlignment="1" applyProtection="1">
      <alignment horizontal="left" vertical="center" wrapText="1"/>
      <protection locked="0"/>
    </xf>
    <xf numFmtId="0" fontId="2" fillId="0" borderId="0" xfId="0" applyFont="1" applyProtection="1">
      <protection locked="0"/>
    </xf>
    <xf numFmtId="0" fontId="1" fillId="0" borderId="4" xfId="0" applyFont="1" applyBorder="1" applyAlignment="1" applyProtection="1">
      <alignment horizontal="left" vertical="center"/>
      <protection locked="0"/>
    </xf>
    <xf numFmtId="0" fontId="1" fillId="0" borderId="4" xfId="0" applyFont="1" applyBorder="1" applyAlignment="1" applyProtection="1">
      <alignment horizontal="left" vertical="center" wrapText="1"/>
      <protection locked="0"/>
    </xf>
    <xf numFmtId="0" fontId="1" fillId="0" borderId="10" xfId="0" applyFont="1" applyBorder="1" applyAlignment="1" applyProtection="1">
      <alignment horizontal="left" vertical="center" wrapText="1"/>
      <protection locked="0"/>
    </xf>
    <xf numFmtId="0" fontId="9" fillId="3" borderId="1" xfId="0" applyFont="1" applyFill="1" applyBorder="1" applyAlignment="1" applyProtection="1">
      <alignment horizontal="center" vertical="center"/>
      <protection locked="0"/>
    </xf>
    <xf numFmtId="0" fontId="1" fillId="0" borderId="1" xfId="0" applyFont="1" applyBorder="1" applyAlignment="1">
      <alignment horizontal="center" vertical="center" wrapText="1"/>
    </xf>
    <xf numFmtId="1" fontId="24" fillId="3" borderId="1" xfId="0" applyNumberFormat="1" applyFont="1" applyFill="1" applyBorder="1" applyAlignment="1" applyProtection="1">
      <alignment horizontal="left" vertical="center"/>
      <protection locked="0"/>
    </xf>
    <xf numFmtId="1" fontId="1" fillId="3" borderId="1" xfId="0" applyNumberFormat="1" applyFont="1" applyFill="1" applyBorder="1" applyAlignment="1" applyProtection="1">
      <alignment horizontal="center" vertical="center" wrapText="1"/>
      <protection locked="0"/>
    </xf>
    <xf numFmtId="1" fontId="9" fillId="3" borderId="1" xfId="0" applyNumberFormat="1" applyFont="1" applyFill="1" applyBorder="1" applyAlignment="1" applyProtection="1">
      <alignment horizontal="center" vertical="center"/>
      <protection locked="0"/>
    </xf>
    <xf numFmtId="0" fontId="9" fillId="2" borderId="1" xfId="0" applyFont="1" applyFill="1" applyBorder="1" applyAlignment="1" applyProtection="1">
      <alignment horizontal="center" vertical="center"/>
      <protection locked="0"/>
    </xf>
    <xf numFmtId="0" fontId="1" fillId="8" borderId="9" xfId="0" applyFont="1" applyFill="1" applyBorder="1" applyAlignment="1" applyProtection="1">
      <alignment horizontal="justify" vertical="center" wrapText="1"/>
      <protection locked="0"/>
    </xf>
    <xf numFmtId="0" fontId="1" fillId="8" borderId="4" xfId="0" applyFont="1" applyFill="1" applyBorder="1" applyAlignment="1" applyProtection="1">
      <alignment horizontal="justify" vertical="center" wrapText="1"/>
      <protection locked="0"/>
    </xf>
    <xf numFmtId="0" fontId="1" fillId="8" borderId="10" xfId="0" applyFont="1" applyFill="1" applyBorder="1" applyAlignment="1" applyProtection="1">
      <alignment horizontal="justify" vertical="center" wrapText="1"/>
      <protection locked="0"/>
    </xf>
    <xf numFmtId="0" fontId="1" fillId="8" borderId="14" xfId="0" applyFont="1" applyFill="1" applyBorder="1" applyAlignment="1" applyProtection="1">
      <alignment horizontal="justify" vertical="center" wrapText="1"/>
      <protection locked="0"/>
    </xf>
    <xf numFmtId="0" fontId="1" fillId="8" borderId="0" xfId="0" applyFont="1" applyFill="1" applyAlignment="1" applyProtection="1">
      <alignment horizontal="justify" vertical="center" wrapText="1"/>
      <protection locked="0"/>
    </xf>
    <xf numFmtId="0" fontId="1" fillId="8" borderId="15" xfId="0" applyFont="1" applyFill="1" applyBorder="1" applyAlignment="1" applyProtection="1">
      <alignment horizontal="justify" vertical="center" wrapText="1"/>
      <protection locked="0"/>
    </xf>
    <xf numFmtId="0" fontId="1" fillId="8" borderId="11" xfId="0" applyFont="1" applyFill="1" applyBorder="1" applyAlignment="1" applyProtection="1">
      <alignment horizontal="justify" vertical="center" wrapText="1"/>
      <protection locked="0"/>
    </xf>
    <xf numFmtId="0" fontId="1" fillId="8" borderId="7" xfId="0" applyFont="1" applyFill="1" applyBorder="1" applyAlignment="1" applyProtection="1">
      <alignment horizontal="justify" vertical="center" wrapText="1"/>
      <protection locked="0"/>
    </xf>
    <xf numFmtId="0" fontId="1" fillId="8" borderId="8" xfId="0" applyFont="1" applyFill="1" applyBorder="1" applyAlignment="1" applyProtection="1">
      <alignment horizontal="justify" vertical="center" wrapText="1"/>
      <protection locked="0"/>
    </xf>
    <xf numFmtId="0" fontId="18" fillId="0" borderId="2" xfId="0" applyFont="1" applyBorder="1" applyAlignment="1" applyProtection="1">
      <alignment horizontal="left" vertical="center" wrapText="1"/>
      <protection locked="0"/>
    </xf>
    <xf numFmtId="0" fontId="18" fillId="0" borderId="6" xfId="0" applyFont="1" applyBorder="1" applyAlignment="1" applyProtection="1">
      <alignment horizontal="left" vertical="center" wrapText="1"/>
      <protection locked="0"/>
    </xf>
    <xf numFmtId="1" fontId="1" fillId="0" borderId="3" xfId="0" applyNumberFormat="1" applyFont="1" applyBorder="1" applyAlignment="1">
      <alignment horizontal="center" vertical="center"/>
    </xf>
    <xf numFmtId="0" fontId="14" fillId="0" borderId="0" xfId="0" applyFont="1" applyAlignment="1" applyProtection="1">
      <alignment vertical="center" wrapText="1"/>
      <protection locked="0"/>
    </xf>
    <xf numFmtId="0" fontId="1" fillId="3" borderId="3" xfId="0" applyFont="1" applyFill="1" applyBorder="1" applyAlignment="1" applyProtection="1">
      <alignment horizontal="center" vertical="center" wrapText="1"/>
      <protection locked="0"/>
    </xf>
    <xf numFmtId="2" fontId="1" fillId="3" borderId="3" xfId="0" applyNumberFormat="1" applyFont="1" applyFill="1" applyBorder="1" applyAlignment="1" applyProtection="1">
      <alignment horizontal="center" vertical="center"/>
      <protection locked="0"/>
    </xf>
    <xf numFmtId="1" fontId="1" fillId="3" borderId="3" xfId="0" applyNumberFormat="1" applyFont="1" applyFill="1" applyBorder="1" applyAlignment="1" applyProtection="1">
      <alignment horizontal="left" vertical="center"/>
      <protection locked="0"/>
    </xf>
    <xf numFmtId="1" fontId="1" fillId="3" borderId="3" xfId="0" applyNumberFormat="1" applyFont="1" applyFill="1" applyBorder="1" applyAlignment="1" applyProtection="1">
      <alignment horizontal="center" vertical="center"/>
      <protection locked="0"/>
    </xf>
    <xf numFmtId="0" fontId="1" fillId="3" borderId="3" xfId="0" applyFont="1" applyFill="1" applyBorder="1" applyAlignment="1" applyProtection="1">
      <alignment horizontal="center" vertical="center"/>
      <protection locked="0"/>
    </xf>
    <xf numFmtId="49" fontId="1" fillId="3" borderId="1" xfId="0" applyNumberFormat="1" applyFont="1" applyFill="1" applyBorder="1" applyAlignment="1" applyProtection="1">
      <alignment horizontal="center" vertical="center"/>
      <protection locked="0"/>
    </xf>
    <xf numFmtId="0" fontId="37" fillId="0" borderId="0" xfId="0" applyFont="1" applyAlignment="1" applyProtection="1">
      <alignment horizontal="left" vertical="top"/>
      <protection locked="0"/>
    </xf>
    <xf numFmtId="0" fontId="44" fillId="0" borderId="0" xfId="0" applyFont="1" applyAlignment="1" applyProtection="1">
      <alignment horizontal="left" vertical="top"/>
      <protection locked="0"/>
    </xf>
    <xf numFmtId="0" fontId="1" fillId="2" borderId="2" xfId="0" applyFont="1" applyFill="1" applyBorder="1" applyAlignment="1" applyProtection="1">
      <alignment horizontal="left" vertical="center"/>
      <protection locked="0"/>
    </xf>
    <xf numFmtId="0" fontId="1" fillId="2" borderId="5" xfId="0" applyFont="1" applyFill="1" applyBorder="1" applyAlignment="1" applyProtection="1">
      <alignment horizontal="left" vertical="center"/>
      <protection locked="0"/>
    </xf>
    <xf numFmtId="0" fontId="1" fillId="2" borderId="6" xfId="0" applyFont="1" applyFill="1" applyBorder="1" applyAlignment="1" applyProtection="1">
      <alignment horizontal="left" vertical="center"/>
      <protection locked="0"/>
    </xf>
    <xf numFmtId="0" fontId="1" fillId="2" borderId="1" xfId="0" applyFont="1" applyFill="1" applyBorder="1" applyAlignment="1" applyProtection="1">
      <alignment horizontal="left" vertical="center" wrapText="1"/>
      <protection locked="0"/>
    </xf>
    <xf numFmtId="0" fontId="14" fillId="0" borderId="4" xfId="0" applyFont="1" applyBorder="1" applyAlignment="1" applyProtection="1">
      <alignment horizontal="left" vertical="top" wrapText="1"/>
      <protection locked="0"/>
    </xf>
    <xf numFmtId="0" fontId="2" fillId="0" borderId="9" xfId="0" applyFont="1" applyBorder="1" applyAlignment="1" applyProtection="1">
      <alignment horizontal="center" vertical="center"/>
      <protection locked="0"/>
    </xf>
    <xf numFmtId="0" fontId="2" fillId="0" borderId="4" xfId="0" applyFont="1" applyBorder="1" applyAlignment="1" applyProtection="1">
      <alignment horizontal="center" vertical="center"/>
      <protection locked="0"/>
    </xf>
    <xf numFmtId="0" fontId="2" fillId="0" borderId="10" xfId="0" applyFont="1" applyBorder="1" applyAlignment="1" applyProtection="1">
      <alignment horizontal="center" vertical="center"/>
      <protection locked="0"/>
    </xf>
    <xf numFmtId="0" fontId="2" fillId="0" borderId="11" xfId="0" applyFont="1" applyBorder="1" applyAlignment="1" applyProtection="1">
      <alignment horizontal="center" vertical="center"/>
      <protection locked="0"/>
    </xf>
    <xf numFmtId="0" fontId="2" fillId="0" borderId="7" xfId="0" applyFont="1" applyBorder="1" applyAlignment="1" applyProtection="1">
      <alignment horizontal="center" vertical="center"/>
      <protection locked="0"/>
    </xf>
    <xf numFmtId="0" fontId="2" fillId="0" borderId="8" xfId="0" applyFont="1" applyBorder="1" applyAlignment="1" applyProtection="1">
      <alignment horizontal="center" vertical="center"/>
      <protection locked="0"/>
    </xf>
    <xf numFmtId="0" fontId="2" fillId="0" borderId="9" xfId="0" applyFont="1" applyBorder="1" applyAlignment="1" applyProtection="1">
      <alignment horizontal="center" vertical="center" wrapText="1"/>
      <protection locked="0"/>
    </xf>
    <xf numFmtId="0" fontId="2" fillId="0" borderId="4" xfId="0" applyFont="1" applyBorder="1" applyAlignment="1" applyProtection="1">
      <alignment horizontal="center" vertical="center" wrapText="1"/>
      <protection locked="0"/>
    </xf>
    <xf numFmtId="0" fontId="2" fillId="0" borderId="10" xfId="0" applyFont="1" applyBorder="1" applyAlignment="1" applyProtection="1">
      <alignment horizontal="center" vertical="center" wrapText="1"/>
      <protection locked="0"/>
    </xf>
    <xf numFmtId="0" fontId="2" fillId="0" borderId="11" xfId="0" applyFont="1" applyBorder="1" applyAlignment="1" applyProtection="1">
      <alignment horizontal="center" vertical="center" wrapText="1"/>
      <protection locked="0"/>
    </xf>
    <xf numFmtId="0" fontId="2" fillId="0" borderId="7" xfId="0" applyFont="1" applyBorder="1" applyAlignment="1" applyProtection="1">
      <alignment horizontal="center" vertical="center" wrapText="1"/>
      <protection locked="0"/>
    </xf>
    <xf numFmtId="0" fontId="2" fillId="0" borderId="8" xfId="0" applyFont="1" applyBorder="1" applyAlignment="1" applyProtection="1">
      <alignment horizontal="center" vertical="center" wrapText="1"/>
      <protection locked="0"/>
    </xf>
    <xf numFmtId="0" fontId="1" fillId="0" borderId="0" xfId="0" applyFont="1" applyAlignment="1">
      <alignment wrapText="1"/>
    </xf>
    <xf numFmtId="0" fontId="8" fillId="7" borderId="0" xfId="0" applyFont="1" applyFill="1" applyAlignment="1" applyProtection="1">
      <alignment horizontal="left" vertical="center" wrapText="1"/>
      <protection locked="0"/>
    </xf>
    <xf numFmtId="0" fontId="31" fillId="0" borderId="0" xfId="1" applyFont="1" applyBorder="1" applyAlignment="1" applyProtection="1">
      <alignment horizontal="left" vertical="center"/>
      <protection locked="0"/>
    </xf>
    <xf numFmtId="0" fontId="1" fillId="7" borderId="0" xfId="0" applyFont="1" applyFill="1" applyAlignment="1" applyProtection="1">
      <alignment horizontal="left" vertical="center" wrapText="1"/>
      <protection locked="0"/>
    </xf>
    <xf numFmtId="0" fontId="2" fillId="0" borderId="14" xfId="0" applyFont="1" applyBorder="1" applyAlignment="1" applyProtection="1">
      <alignment horizontal="center" vertical="center"/>
      <protection locked="0"/>
    </xf>
    <xf numFmtId="0" fontId="2" fillId="0" borderId="0" xfId="0" applyFont="1" applyAlignment="1" applyProtection="1">
      <alignment horizontal="center" vertical="center"/>
      <protection locked="0"/>
    </xf>
    <xf numFmtId="0" fontId="2" fillId="0" borderId="15" xfId="0" applyFont="1" applyBorder="1" applyAlignment="1" applyProtection="1">
      <alignment horizontal="center" vertical="center"/>
      <protection locked="0"/>
    </xf>
    <xf numFmtId="0" fontId="1" fillId="0" borderId="2" xfId="0" applyFont="1" applyBorder="1" applyAlignment="1" applyProtection="1">
      <alignment horizontal="left" vertical="center"/>
      <protection locked="0"/>
    </xf>
    <xf numFmtId="0" fontId="1" fillId="0" borderId="9" xfId="0" applyFont="1" applyBorder="1" applyAlignment="1" applyProtection="1">
      <alignment horizontal="left" vertical="center"/>
      <protection locked="0"/>
    </xf>
    <xf numFmtId="0" fontId="1" fillId="0" borderId="4" xfId="0" applyFont="1" applyBorder="1" applyAlignment="1" applyProtection="1">
      <alignment horizontal="left" vertical="center"/>
      <protection locked="0"/>
    </xf>
    <xf numFmtId="0" fontId="1" fillId="0" borderId="11" xfId="0" applyFont="1" applyBorder="1" applyAlignment="1" applyProtection="1">
      <alignment horizontal="left" vertical="center"/>
      <protection locked="0"/>
    </xf>
    <xf numFmtId="0" fontId="1" fillId="0" borderId="7" xfId="0" applyFont="1" applyBorder="1" applyAlignment="1" applyProtection="1">
      <alignment horizontal="left" vertical="center"/>
      <protection locked="0"/>
    </xf>
    <xf numFmtId="0" fontId="1" fillId="0" borderId="8" xfId="0" applyFont="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2" xfId="0" applyFont="1" applyFill="1" applyBorder="1" applyAlignment="1" applyProtection="1">
      <alignment horizontal="left" vertical="center" wrapText="1"/>
      <protection locked="0"/>
    </xf>
    <xf numFmtId="0" fontId="1" fillId="3" borderId="5" xfId="0" applyFont="1" applyFill="1" applyBorder="1" applyAlignment="1" applyProtection="1">
      <alignment horizontal="left" vertical="center" wrapText="1"/>
      <protection locked="0"/>
    </xf>
    <xf numFmtId="0" fontId="1" fillId="3" borderId="6" xfId="0" applyFont="1" applyFill="1" applyBorder="1" applyAlignment="1" applyProtection="1">
      <alignment horizontal="left" vertical="center" wrapText="1"/>
      <protection locked="0"/>
    </xf>
    <xf numFmtId="0" fontId="2" fillId="0" borderId="2"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3" xfId="0" applyFont="1" applyBorder="1" applyAlignment="1" applyProtection="1">
      <alignment horizontal="center" vertical="center" wrapText="1"/>
      <protection locked="0"/>
    </xf>
    <xf numFmtId="0" fontId="2" fillId="0" borderId="13" xfId="0" applyFont="1" applyBorder="1" applyAlignment="1" applyProtection="1">
      <alignment horizontal="center" vertical="center" wrapText="1"/>
      <protection locked="0"/>
    </xf>
    <xf numFmtId="0" fontId="2" fillId="0" borderId="12"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protection locked="0"/>
    </xf>
    <xf numFmtId="0" fontId="1" fillId="0" borderId="13" xfId="0" applyFont="1" applyBorder="1" applyAlignment="1" applyProtection="1">
      <alignment horizontal="center" vertical="center"/>
      <protection locked="0"/>
    </xf>
    <xf numFmtId="0" fontId="1" fillId="0" borderId="12" xfId="0" applyFont="1" applyBorder="1" applyAlignment="1" applyProtection="1">
      <alignment horizontal="center" vertical="center"/>
      <protection locked="0"/>
    </xf>
    <xf numFmtId="10" fontId="1" fillId="0" borderId="2" xfId="0" applyNumberFormat="1" applyFont="1" applyBorder="1" applyAlignment="1" applyProtection="1">
      <alignment horizontal="center" vertical="center" wrapText="1"/>
      <protection locked="0"/>
    </xf>
    <xf numFmtId="10" fontId="1" fillId="0" borderId="6" xfId="0" applyNumberFormat="1" applyFont="1" applyBorder="1" applyAlignment="1" applyProtection="1">
      <alignment horizontal="center" vertical="center" wrapText="1"/>
      <protection locked="0"/>
    </xf>
    <xf numFmtId="0" fontId="1" fillId="0" borderId="2" xfId="0" applyFont="1" applyBorder="1" applyAlignment="1" applyProtection="1">
      <alignment horizontal="center" vertical="center" wrapText="1"/>
      <protection locked="0"/>
    </xf>
    <xf numFmtId="0" fontId="1" fillId="0" borderId="6" xfId="0" applyFont="1" applyBorder="1" applyAlignment="1" applyProtection="1">
      <alignment horizontal="center" vertical="center" wrapText="1"/>
      <protection locked="0"/>
    </xf>
    <xf numFmtId="0" fontId="9" fillId="0" borderId="14" xfId="0" applyFont="1" applyBorder="1" applyAlignment="1" applyProtection="1">
      <alignment horizontal="left" vertical="center"/>
      <protection locked="0"/>
    </xf>
    <xf numFmtId="0" fontId="9" fillId="0" borderId="0" xfId="0" applyFont="1" applyAlignment="1" applyProtection="1">
      <alignment horizontal="left" vertical="center"/>
      <protection locked="0"/>
    </xf>
    <xf numFmtId="0" fontId="1" fillId="0" borderId="14" xfId="0" applyFont="1" applyBorder="1" applyProtection="1">
      <protection locked="0"/>
    </xf>
    <xf numFmtId="0" fontId="1" fillId="0" borderId="0" xfId="0" applyFont="1" applyProtection="1">
      <protection locked="0"/>
    </xf>
    <xf numFmtId="0" fontId="2" fillId="0" borderId="1" xfId="0" applyFont="1" applyBorder="1" applyAlignment="1" applyProtection="1">
      <alignment horizontal="center" vertical="center" wrapText="1"/>
      <protection locked="0"/>
    </xf>
    <xf numFmtId="0" fontId="2" fillId="0" borderId="0" xfId="0" applyFont="1" applyAlignment="1" applyProtection="1">
      <alignment horizontal="right" vertical="center"/>
      <protection locked="0"/>
    </xf>
    <xf numFmtId="0" fontId="2" fillId="0" borderId="7" xfId="0" applyFont="1" applyBorder="1" applyAlignment="1" applyProtection="1">
      <alignment horizontal="right" vertical="center"/>
      <protection locked="0"/>
    </xf>
    <xf numFmtId="0" fontId="2" fillId="0" borderId="9" xfId="0" applyFont="1" applyBorder="1" applyAlignment="1">
      <alignment horizontal="center" vertical="center"/>
    </xf>
    <xf numFmtId="0" fontId="2" fillId="0" borderId="4"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1" xfId="0" applyFont="1" applyBorder="1" applyAlignment="1">
      <alignment horizontal="left" vertical="center" wrapText="1"/>
    </xf>
    <xf numFmtId="1" fontId="1" fillId="3" borderId="1" xfId="0" applyNumberFormat="1" applyFont="1" applyFill="1" applyBorder="1" applyAlignment="1" applyProtection="1">
      <alignment horizontal="left" vertical="center"/>
      <protection locked="0"/>
    </xf>
    <xf numFmtId="1" fontId="2" fillId="0" borderId="1" xfId="0" applyNumberFormat="1" applyFont="1" applyBorder="1" applyAlignment="1">
      <alignment horizontal="center" vertical="center"/>
    </xf>
    <xf numFmtId="0" fontId="9" fillId="3" borderId="2" xfId="0" applyFont="1" applyFill="1" applyBorder="1" applyAlignment="1" applyProtection="1">
      <alignment horizontal="left" vertical="center"/>
      <protection locked="0"/>
    </xf>
    <xf numFmtId="0" fontId="9" fillId="3" borderId="5" xfId="0" applyFont="1" applyFill="1" applyBorder="1" applyAlignment="1" applyProtection="1">
      <alignment horizontal="left" vertical="center"/>
      <protection locked="0"/>
    </xf>
    <xf numFmtId="0" fontId="9" fillId="3" borderId="6" xfId="0" applyFont="1" applyFill="1" applyBorder="1" applyAlignment="1" applyProtection="1">
      <alignment horizontal="left" vertical="center"/>
      <protection locked="0"/>
    </xf>
    <xf numFmtId="0" fontId="1" fillId="3" borderId="2" xfId="0" applyFont="1" applyFill="1" applyBorder="1" applyAlignment="1" applyProtection="1">
      <alignment horizontal="left" vertical="center"/>
      <protection locked="0"/>
    </xf>
    <xf numFmtId="0" fontId="1" fillId="3" borderId="5" xfId="0" applyFont="1" applyFill="1" applyBorder="1" applyAlignment="1" applyProtection="1">
      <alignment horizontal="left" vertical="center"/>
      <protection locked="0"/>
    </xf>
    <xf numFmtId="0" fontId="1" fillId="3" borderId="6" xfId="0" applyFont="1" applyFill="1" applyBorder="1" applyAlignment="1" applyProtection="1">
      <alignment horizontal="left" vertical="center"/>
      <protection locked="0"/>
    </xf>
    <xf numFmtId="0" fontId="14" fillId="0" borderId="0" xfId="0" applyFont="1" applyAlignment="1" applyProtection="1">
      <alignment vertical="center"/>
      <protection locked="0"/>
    </xf>
    <xf numFmtId="0" fontId="2" fillId="0" borderId="0" xfId="0" applyFont="1" applyAlignment="1" applyProtection="1">
      <alignment vertical="center"/>
      <protection locked="0"/>
    </xf>
    <xf numFmtId="0" fontId="28" fillId="0" borderId="0" xfId="0" applyFont="1" applyAlignment="1">
      <alignment horizontal="center" vertical="center"/>
    </xf>
    <xf numFmtId="0" fontId="1" fillId="0" borderId="0" xfId="0" applyFont="1" applyAlignment="1" applyProtection="1">
      <alignment vertical="center"/>
      <protection locked="0"/>
    </xf>
    <xf numFmtId="0" fontId="1" fillId="0" borderId="0" xfId="0" applyFont="1" applyAlignment="1" applyProtection="1">
      <alignment horizontal="left" vertical="top" wrapText="1"/>
      <protection locked="0"/>
    </xf>
    <xf numFmtId="0" fontId="2" fillId="0" borderId="7" xfId="0" applyFont="1" applyBorder="1" applyAlignment="1" applyProtection="1">
      <alignment horizontal="left"/>
      <protection locked="0"/>
    </xf>
    <xf numFmtId="0" fontId="2" fillId="0" borderId="3" xfId="0" applyFont="1" applyBorder="1" applyAlignment="1" applyProtection="1">
      <alignment horizontal="center" vertical="center"/>
      <protection locked="0"/>
    </xf>
    <xf numFmtId="0" fontId="2" fillId="0" borderId="13" xfId="0" applyFont="1" applyBorder="1" applyAlignment="1" applyProtection="1">
      <alignment horizontal="center" vertical="center"/>
      <protection locked="0"/>
    </xf>
    <xf numFmtId="0" fontId="2" fillId="0" borderId="12" xfId="0" applyFont="1" applyBorder="1" applyAlignment="1" applyProtection="1">
      <alignment horizontal="center" vertical="center"/>
      <protection locked="0"/>
    </xf>
    <xf numFmtId="0" fontId="39" fillId="0" borderId="24" xfId="0" applyFont="1" applyBorder="1" applyAlignment="1">
      <alignment vertical="top" wrapText="1"/>
    </xf>
    <xf numFmtId="0" fontId="39" fillId="0" borderId="25" xfId="0" applyFont="1" applyBorder="1" applyAlignment="1">
      <alignment vertical="top" wrapText="1"/>
    </xf>
    <xf numFmtId="0" fontId="39" fillId="0" borderId="26" xfId="0" applyFont="1" applyBorder="1" applyAlignment="1">
      <alignment vertical="top" wrapText="1"/>
    </xf>
    <xf numFmtId="0" fontId="40" fillId="0" borderId="27" xfId="0" applyFont="1" applyBorder="1" applyAlignment="1">
      <alignment vertical="top" wrapText="1"/>
    </xf>
    <xf numFmtId="0" fontId="40" fillId="0" borderId="0" xfId="0" applyFont="1" applyAlignment="1">
      <alignment vertical="top" wrapText="1"/>
    </xf>
    <xf numFmtId="0" fontId="40" fillId="0" borderId="28" xfId="0" applyFont="1" applyBorder="1" applyAlignment="1">
      <alignment vertical="top" wrapText="1"/>
    </xf>
    <xf numFmtId="0" fontId="7" fillId="0" borderId="3" xfId="0" applyFont="1" applyBorder="1" applyAlignment="1">
      <alignment horizontal="center" vertical="center"/>
    </xf>
    <xf numFmtId="0" fontId="7" fillId="0" borderId="12" xfId="0" applyFont="1" applyBorder="1" applyAlignment="1">
      <alignment horizontal="center" vertical="center"/>
    </xf>
    <xf numFmtId="0" fontId="37" fillId="0" borderId="0" xfId="0" applyFont="1" applyAlignment="1" applyProtection="1">
      <alignment horizontal="left" vertical="top"/>
      <protection locked="0"/>
    </xf>
    <xf numFmtId="0" fontId="44" fillId="0" borderId="0" xfId="0" applyFont="1" applyAlignment="1" applyProtection="1">
      <alignment horizontal="left" vertical="top"/>
      <protection locked="0"/>
    </xf>
    <xf numFmtId="0" fontId="7" fillId="0" borderId="2" xfId="0" applyFont="1" applyBorder="1" applyAlignment="1" applyProtection="1">
      <alignment horizontal="left" vertical="center"/>
      <protection locked="0"/>
    </xf>
    <xf numFmtId="0" fontId="7" fillId="0" borderId="5" xfId="0" applyFont="1" applyBorder="1" applyAlignment="1" applyProtection="1">
      <alignment horizontal="left" vertical="center"/>
      <protection locked="0"/>
    </xf>
    <xf numFmtId="0" fontId="7" fillId="0" borderId="6" xfId="0" applyFont="1" applyBorder="1" applyAlignment="1" applyProtection="1">
      <alignment horizontal="left" vertical="center"/>
      <protection locked="0"/>
    </xf>
    <xf numFmtId="0" fontId="3" fillId="0" borderId="1" xfId="0" applyFont="1" applyBorder="1" applyAlignment="1" applyProtection="1">
      <alignment horizontal="center" vertical="center"/>
      <protection locked="0"/>
    </xf>
    <xf numFmtId="0" fontId="1" fillId="0" borderId="0" xfId="0" applyFont="1" applyAlignment="1" applyProtection="1">
      <alignment horizontal="justify" vertical="center" wrapText="1"/>
      <protection locked="0"/>
    </xf>
    <xf numFmtId="0" fontId="24" fillId="0" borderId="0" xfId="0" applyFont="1" applyAlignment="1" applyProtection="1">
      <alignment vertical="center"/>
      <protection locked="0"/>
    </xf>
    <xf numFmtId="1" fontId="2" fillId="4" borderId="3" xfId="0" applyNumberFormat="1" applyFont="1" applyFill="1" applyBorder="1" applyAlignment="1" applyProtection="1">
      <alignment horizontal="center" vertical="center"/>
      <protection locked="0"/>
    </xf>
    <xf numFmtId="1" fontId="2" fillId="4" borderId="12" xfId="0" applyNumberFormat="1" applyFont="1" applyFill="1" applyBorder="1" applyAlignment="1" applyProtection="1">
      <alignment horizontal="center" vertical="center"/>
      <protection locked="0"/>
    </xf>
    <xf numFmtId="0" fontId="36" fillId="0" borderId="4" xfId="0" applyFont="1" applyBorder="1" applyAlignment="1" applyProtection="1">
      <alignment horizontal="left" vertical="top" wrapText="1"/>
      <protection locked="0"/>
    </xf>
    <xf numFmtId="0" fontId="1" fillId="0" borderId="4" xfId="0" applyFont="1" applyBorder="1" applyAlignment="1" applyProtection="1">
      <alignment horizontal="left" vertical="top" wrapText="1"/>
      <protection locked="0"/>
    </xf>
    <xf numFmtId="0" fontId="36" fillId="0" borderId="0" xfId="0" applyFont="1" applyAlignment="1" applyProtection="1">
      <alignment horizontal="left" vertical="top" wrapText="1"/>
      <protection locked="0"/>
    </xf>
    <xf numFmtId="0" fontId="1" fillId="0" borderId="2" xfId="0" applyFont="1" applyBorder="1" applyAlignment="1">
      <alignment horizontal="left" vertical="center"/>
    </xf>
    <xf numFmtId="0" fontId="1" fillId="0" borderId="5" xfId="0" applyFont="1" applyBorder="1" applyAlignment="1">
      <alignment horizontal="left" vertical="center"/>
    </xf>
    <xf numFmtId="0" fontId="1" fillId="0" borderId="6" xfId="0" applyFont="1" applyBorder="1" applyAlignment="1">
      <alignment horizontal="left" vertical="center"/>
    </xf>
    <xf numFmtId="0" fontId="37" fillId="0" borderId="16" xfId="0" applyFont="1" applyBorder="1" applyAlignment="1" applyProtection="1">
      <alignment horizontal="left" vertical="top" wrapText="1"/>
      <protection locked="0"/>
    </xf>
    <xf numFmtId="0" fontId="37" fillId="0" borderId="17" xfId="0" applyFont="1" applyBorder="1" applyAlignment="1" applyProtection="1">
      <alignment horizontal="left" vertical="top" wrapText="1"/>
      <protection locked="0"/>
    </xf>
    <xf numFmtId="0" fontId="37" fillId="0" borderId="18" xfId="0" applyFont="1" applyBorder="1" applyAlignment="1" applyProtection="1">
      <alignment horizontal="left" vertical="top" wrapText="1"/>
      <protection locked="0"/>
    </xf>
    <xf numFmtId="0" fontId="37" fillId="0" borderId="19" xfId="0" applyFont="1" applyBorder="1" applyAlignment="1" applyProtection="1">
      <alignment horizontal="left" vertical="top" wrapText="1"/>
      <protection locked="0"/>
    </xf>
    <xf numFmtId="0" fontId="37" fillId="0" borderId="20" xfId="0" applyFont="1" applyBorder="1" applyAlignment="1" applyProtection="1">
      <alignment horizontal="left" vertical="top" wrapText="1"/>
      <protection locked="0"/>
    </xf>
    <xf numFmtId="0" fontId="38" fillId="0" borderId="21" xfId="0" applyFont="1" applyBorder="1" applyAlignment="1">
      <alignment vertical="top" wrapText="1"/>
    </xf>
    <xf numFmtId="0" fontId="38" fillId="0" borderId="22" xfId="0" applyFont="1" applyBorder="1" applyAlignment="1">
      <alignment vertical="top" wrapText="1"/>
    </xf>
    <xf numFmtId="0" fontId="38" fillId="0" borderId="23" xfId="0" applyFont="1" applyBorder="1" applyAlignment="1">
      <alignment vertical="top" wrapText="1"/>
    </xf>
    <xf numFmtId="1" fontId="1" fillId="4" borderId="3" xfId="0" applyNumberFormat="1" applyFont="1" applyFill="1" applyBorder="1" applyAlignment="1" applyProtection="1">
      <alignment horizontal="center" vertical="center"/>
      <protection locked="0"/>
    </xf>
    <xf numFmtId="1" fontId="1" fillId="4" borderId="12" xfId="0" applyNumberFormat="1" applyFont="1" applyFill="1" applyBorder="1" applyAlignment="1" applyProtection="1">
      <alignment horizontal="center" vertical="center"/>
      <protection locked="0"/>
    </xf>
    <xf numFmtId="1" fontId="2" fillId="4" borderId="1" xfId="0" applyNumberFormat="1" applyFont="1" applyFill="1" applyBorder="1" applyAlignment="1">
      <alignment horizontal="center" vertical="center"/>
    </xf>
    <xf numFmtId="1" fontId="1" fillId="4" borderId="2" xfId="0" applyNumberFormat="1" applyFont="1" applyFill="1" applyBorder="1" applyAlignment="1" applyProtection="1">
      <alignment horizontal="center" vertical="center"/>
      <protection locked="0"/>
    </xf>
    <xf numFmtId="1" fontId="1" fillId="4" borderId="5" xfId="0" applyNumberFormat="1" applyFont="1" applyFill="1" applyBorder="1" applyAlignment="1" applyProtection="1">
      <alignment horizontal="center" vertical="center"/>
      <protection locked="0"/>
    </xf>
    <xf numFmtId="1" fontId="1" fillId="4" borderId="6" xfId="0" applyNumberFormat="1" applyFont="1" applyFill="1" applyBorder="1" applyAlignment="1" applyProtection="1">
      <alignment horizontal="center" vertical="center"/>
      <protection locked="0"/>
    </xf>
    <xf numFmtId="1" fontId="17" fillId="4" borderId="2" xfId="0" applyNumberFormat="1" applyFont="1" applyFill="1" applyBorder="1" applyAlignment="1" applyProtection="1">
      <alignment horizontal="center" vertical="center" wrapText="1"/>
      <protection locked="0"/>
    </xf>
    <xf numFmtId="1" fontId="17" fillId="4" borderId="5" xfId="0" applyNumberFormat="1" applyFont="1" applyFill="1" applyBorder="1" applyAlignment="1" applyProtection="1">
      <alignment horizontal="center" vertical="center" wrapText="1"/>
      <protection locked="0"/>
    </xf>
    <xf numFmtId="1" fontId="17" fillId="4" borderId="6" xfId="0" applyNumberFormat="1" applyFont="1" applyFill="1" applyBorder="1" applyAlignment="1" applyProtection="1">
      <alignment horizontal="center" vertical="center" wrapText="1"/>
      <protection locked="0"/>
    </xf>
    <xf numFmtId="1" fontId="1" fillId="4" borderId="3" xfId="0" applyNumberFormat="1" applyFont="1" applyFill="1" applyBorder="1" applyAlignment="1" applyProtection="1">
      <alignment horizontal="left" vertical="center"/>
      <protection locked="0"/>
    </xf>
    <xf numFmtId="1" fontId="1" fillId="4" borderId="12" xfId="0" applyNumberFormat="1" applyFont="1" applyFill="1" applyBorder="1" applyAlignment="1" applyProtection="1">
      <alignment horizontal="left" vertical="center"/>
      <protection locked="0"/>
    </xf>
    <xf numFmtId="1" fontId="19" fillId="4" borderId="9" xfId="0" applyNumberFormat="1" applyFont="1" applyFill="1" applyBorder="1" applyAlignment="1" applyProtection="1">
      <alignment horizontal="left" vertical="center" wrapText="1"/>
      <protection locked="0"/>
    </xf>
    <xf numFmtId="1" fontId="19" fillId="4" borderId="4" xfId="0" applyNumberFormat="1" applyFont="1" applyFill="1" applyBorder="1" applyAlignment="1" applyProtection="1">
      <alignment horizontal="left" vertical="center" wrapText="1"/>
      <protection locked="0"/>
    </xf>
    <xf numFmtId="1" fontId="19" fillId="4" borderId="10" xfId="0" applyNumberFormat="1" applyFont="1" applyFill="1" applyBorder="1" applyAlignment="1" applyProtection="1">
      <alignment horizontal="left" vertical="center" wrapText="1"/>
      <protection locked="0"/>
    </xf>
    <xf numFmtId="1" fontId="19" fillId="4" borderId="11" xfId="0" applyNumberFormat="1" applyFont="1" applyFill="1" applyBorder="1" applyAlignment="1" applyProtection="1">
      <alignment horizontal="left" vertical="center" wrapText="1"/>
      <protection locked="0"/>
    </xf>
    <xf numFmtId="1" fontId="19" fillId="4" borderId="7" xfId="0" applyNumberFormat="1" applyFont="1" applyFill="1" applyBorder="1" applyAlignment="1" applyProtection="1">
      <alignment horizontal="left" vertical="center" wrapText="1"/>
      <protection locked="0"/>
    </xf>
    <xf numFmtId="1" fontId="19" fillId="4" borderId="8" xfId="0" applyNumberFormat="1" applyFont="1" applyFill="1" applyBorder="1" applyAlignment="1" applyProtection="1">
      <alignment horizontal="left" vertical="center" wrapText="1"/>
      <protection locked="0"/>
    </xf>
    <xf numFmtId="1" fontId="1" fillId="4" borderId="3" xfId="0" applyNumberFormat="1" applyFont="1" applyFill="1" applyBorder="1" applyAlignment="1">
      <alignment horizontal="center" vertical="center"/>
    </xf>
    <xf numFmtId="1" fontId="1" fillId="4" borderId="12" xfId="0" applyNumberFormat="1" applyFont="1" applyFill="1" applyBorder="1" applyAlignment="1">
      <alignment horizontal="center" vertical="center"/>
    </xf>
    <xf numFmtId="1" fontId="1" fillId="4" borderId="13" xfId="0" applyNumberFormat="1" applyFont="1" applyFill="1" applyBorder="1" applyAlignment="1" applyProtection="1">
      <alignment horizontal="center" vertical="center"/>
      <protection locked="0"/>
    </xf>
    <xf numFmtId="1" fontId="1" fillId="0" borderId="3" xfId="0" applyNumberFormat="1" applyFont="1" applyBorder="1" applyAlignment="1" applyProtection="1">
      <alignment horizontal="center" vertical="center"/>
      <protection locked="0"/>
    </xf>
    <xf numFmtId="1" fontId="1" fillId="0" borderId="13" xfId="0" applyNumberFormat="1" applyFont="1" applyBorder="1" applyAlignment="1" applyProtection="1">
      <alignment horizontal="center" vertical="center"/>
      <protection locked="0"/>
    </xf>
    <xf numFmtId="1" fontId="1" fillId="0" borderId="12" xfId="0" applyNumberFormat="1" applyFont="1" applyBorder="1" applyAlignment="1" applyProtection="1">
      <alignment horizontal="center" vertical="center"/>
      <protection locked="0"/>
    </xf>
    <xf numFmtId="0" fontId="7" fillId="0" borderId="13" xfId="0" applyFont="1" applyBorder="1" applyAlignment="1">
      <alignment horizontal="center" vertical="center"/>
    </xf>
    <xf numFmtId="1" fontId="1" fillId="4" borderId="1" xfId="0" applyNumberFormat="1" applyFont="1" applyFill="1" applyBorder="1" applyAlignment="1" applyProtection="1">
      <alignment horizontal="left" vertical="center"/>
      <protection locked="0"/>
    </xf>
    <xf numFmtId="1" fontId="19" fillId="4" borderId="1" xfId="0" applyNumberFormat="1" applyFont="1" applyFill="1" applyBorder="1" applyAlignment="1" applyProtection="1">
      <alignment horizontal="left" vertical="center" wrapText="1"/>
      <protection locked="0"/>
    </xf>
    <xf numFmtId="1" fontId="2" fillId="0" borderId="12" xfId="0" applyNumberFormat="1" applyFont="1" applyBorder="1" applyAlignment="1" applyProtection="1">
      <alignment horizontal="center" vertical="center"/>
      <protection locked="0"/>
    </xf>
    <xf numFmtId="1" fontId="19" fillId="4" borderId="2" xfId="0" applyNumberFormat="1" applyFont="1" applyFill="1" applyBorder="1" applyAlignment="1" applyProtection="1">
      <alignment horizontal="left" vertical="center" wrapText="1"/>
      <protection locked="0"/>
    </xf>
    <xf numFmtId="1" fontId="19" fillId="4" borderId="5" xfId="0" applyNumberFormat="1" applyFont="1" applyFill="1" applyBorder="1" applyAlignment="1" applyProtection="1">
      <alignment horizontal="left" vertical="center" wrapText="1"/>
      <protection locked="0"/>
    </xf>
    <xf numFmtId="1" fontId="19" fillId="4" borderId="6" xfId="0" applyNumberFormat="1" applyFont="1" applyFill="1" applyBorder="1" applyAlignment="1" applyProtection="1">
      <alignment horizontal="left" vertical="center" wrapText="1"/>
      <protection locked="0"/>
    </xf>
    <xf numFmtId="1" fontId="2" fillId="4" borderId="2" xfId="0" applyNumberFormat="1" applyFont="1" applyFill="1" applyBorder="1" applyAlignment="1" applyProtection="1">
      <alignment horizontal="center" vertical="center"/>
      <protection locked="0"/>
    </xf>
    <xf numFmtId="1" fontId="2" fillId="4" borderId="5" xfId="0" applyNumberFormat="1" applyFont="1" applyFill="1" applyBorder="1" applyAlignment="1" applyProtection="1">
      <alignment horizontal="center" vertical="center"/>
      <protection locked="0"/>
    </xf>
    <xf numFmtId="1" fontId="2" fillId="4" borderId="6" xfId="0" applyNumberFormat="1" applyFont="1" applyFill="1" applyBorder="1" applyAlignment="1" applyProtection="1">
      <alignment horizontal="center" vertical="center"/>
      <protection locked="0"/>
    </xf>
    <xf numFmtId="1" fontId="1" fillId="4" borderId="3" xfId="0" applyNumberFormat="1" applyFont="1" applyFill="1" applyBorder="1" applyAlignment="1" applyProtection="1">
      <alignment horizontal="center" vertical="center" wrapText="1"/>
      <protection locked="0"/>
    </xf>
    <xf numFmtId="1" fontId="1" fillId="4" borderId="12" xfId="0" applyNumberFormat="1" applyFont="1" applyFill="1" applyBorder="1" applyAlignment="1" applyProtection="1">
      <alignment horizontal="center" vertical="center" wrapText="1"/>
      <protection locked="0"/>
    </xf>
    <xf numFmtId="1" fontId="1" fillId="4" borderId="13" xfId="0" applyNumberFormat="1" applyFont="1" applyFill="1" applyBorder="1" applyAlignment="1">
      <alignment horizontal="center" vertical="center"/>
    </xf>
    <xf numFmtId="0" fontId="1" fillId="6" borderId="14" xfId="0" applyFont="1" applyFill="1" applyBorder="1" applyAlignment="1">
      <alignment wrapText="1"/>
    </xf>
    <xf numFmtId="0" fontId="1" fillId="6" borderId="0" xfId="0" applyFont="1" applyFill="1" applyAlignment="1">
      <alignment wrapText="1"/>
    </xf>
    <xf numFmtId="0" fontId="2" fillId="5" borderId="0" xfId="0" applyFont="1" applyFill="1" applyAlignment="1" applyProtection="1">
      <alignment horizontal="left" vertical="top" wrapText="1"/>
      <protection locked="0"/>
    </xf>
    <xf numFmtId="10" fontId="2" fillId="0" borderId="1" xfId="0" applyNumberFormat="1" applyFont="1" applyBorder="1" applyAlignment="1" applyProtection="1">
      <alignment horizontal="center" vertical="center"/>
      <protection locked="0"/>
    </xf>
    <xf numFmtId="0" fontId="2" fillId="0" borderId="2" xfId="0" applyFont="1" applyBorder="1" applyAlignment="1" applyProtection="1">
      <alignment horizontal="center" vertical="center" wrapText="1"/>
      <protection locked="0"/>
    </xf>
    <xf numFmtId="0" fontId="2" fillId="0" borderId="5" xfId="0" applyFont="1" applyBorder="1" applyAlignment="1" applyProtection="1">
      <alignment horizontal="center" vertical="center" wrapText="1"/>
      <protection locked="0"/>
    </xf>
    <xf numFmtId="0" fontId="2" fillId="0" borderId="6" xfId="0" applyFont="1" applyBorder="1" applyAlignment="1" applyProtection="1">
      <alignment horizontal="center" vertical="center" wrapText="1"/>
      <protection locked="0"/>
    </xf>
    <xf numFmtId="0" fontId="1" fillId="4" borderId="2" xfId="0" applyFont="1" applyFill="1" applyBorder="1" applyAlignment="1" applyProtection="1">
      <alignment horizontal="center" vertical="center" wrapText="1"/>
      <protection locked="0"/>
    </xf>
    <xf numFmtId="0" fontId="1" fillId="4" borderId="5" xfId="0" applyFont="1" applyFill="1" applyBorder="1" applyAlignment="1" applyProtection="1">
      <alignment horizontal="center" vertical="center" wrapText="1"/>
      <protection locked="0"/>
    </xf>
    <xf numFmtId="0" fontId="1" fillId="4" borderId="6" xfId="0" applyFont="1" applyFill="1" applyBorder="1" applyAlignment="1" applyProtection="1">
      <alignment horizontal="center" vertical="center" wrapText="1"/>
      <protection locked="0"/>
    </xf>
    <xf numFmtId="0" fontId="2" fillId="0" borderId="2" xfId="0" applyFont="1" applyBorder="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1" fontId="2" fillId="0" borderId="2" xfId="0" applyNumberFormat="1" applyFont="1" applyBorder="1" applyAlignment="1" applyProtection="1">
      <alignment horizontal="center" vertical="center"/>
      <protection locked="0"/>
    </xf>
    <xf numFmtId="1" fontId="2" fillId="0" borderId="5" xfId="0" applyNumberFormat="1" applyFont="1" applyBorder="1" applyAlignment="1" applyProtection="1">
      <alignment horizontal="center" vertical="center"/>
      <protection locked="0"/>
    </xf>
    <xf numFmtId="1" fontId="2" fillId="0" borderId="6" xfId="0" applyNumberFormat="1" applyFont="1" applyBorder="1" applyAlignment="1" applyProtection="1">
      <alignment horizontal="center" vertical="center"/>
      <protection locked="0"/>
    </xf>
    <xf numFmtId="1" fontId="1" fillId="3" borderId="1" xfId="0" applyNumberFormat="1" applyFont="1" applyFill="1" applyBorder="1" applyAlignment="1" applyProtection="1">
      <alignment horizontal="left" vertical="center" wrapText="1"/>
      <protection locked="0"/>
    </xf>
    <xf numFmtId="1" fontId="1" fillId="3" borderId="1" xfId="0" applyNumberFormat="1" applyFont="1" applyFill="1" applyBorder="1" applyAlignment="1" applyProtection="1">
      <alignment horizontal="left" vertical="top" wrapText="1"/>
      <protection locked="0"/>
    </xf>
    <xf numFmtId="0" fontId="2" fillId="0" borderId="9" xfId="0" applyFont="1" applyBorder="1" applyAlignment="1">
      <alignment horizontal="left" vertical="center" wrapText="1"/>
    </xf>
    <xf numFmtId="0" fontId="2" fillId="0" borderId="4" xfId="0" applyFont="1" applyBorder="1" applyAlignment="1">
      <alignment horizontal="left" vertical="center" wrapText="1"/>
    </xf>
    <xf numFmtId="0" fontId="2" fillId="0" borderId="10" xfId="0" applyFont="1" applyBorder="1" applyAlignment="1">
      <alignment horizontal="left" vertical="center" wrapText="1"/>
    </xf>
    <xf numFmtId="0" fontId="2" fillId="0" borderId="11"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1" fillId="2" borderId="1" xfId="0" applyFont="1" applyFill="1" applyBorder="1" applyAlignment="1" applyProtection="1">
      <alignment horizontal="left" vertical="center"/>
      <protection locked="0"/>
    </xf>
    <xf numFmtId="0" fontId="2" fillId="0" borderId="1" xfId="0" applyFont="1" applyBorder="1" applyAlignment="1">
      <alignment horizontal="center" vertical="center"/>
    </xf>
    <xf numFmtId="0" fontId="1" fillId="0" borderId="1" xfId="0" applyFont="1" applyBorder="1" applyAlignment="1">
      <alignment horizontal="left" vertical="top"/>
    </xf>
    <xf numFmtId="1" fontId="2" fillId="0" borderId="2" xfId="0" applyNumberFormat="1" applyFont="1" applyBorder="1" applyAlignment="1">
      <alignment horizontal="center" vertical="center"/>
    </xf>
    <xf numFmtId="1" fontId="2" fillId="0" borderId="5" xfId="0" applyNumberFormat="1" applyFont="1" applyBorder="1" applyAlignment="1">
      <alignment horizontal="center" vertical="center"/>
    </xf>
    <xf numFmtId="1" fontId="2" fillId="0" borderId="6" xfId="0" applyNumberFormat="1" applyFont="1" applyBorder="1" applyAlignment="1">
      <alignment horizontal="center" vertical="center"/>
    </xf>
    <xf numFmtId="0" fontId="2" fillId="0" borderId="5" xfId="0" applyFont="1" applyBorder="1" applyAlignment="1" applyProtection="1">
      <alignment horizontal="left" vertical="center" wrapText="1"/>
      <protection locked="0"/>
    </xf>
    <xf numFmtId="10" fontId="2" fillId="0" borderId="1" xfId="0" applyNumberFormat="1" applyFont="1" applyBorder="1" applyAlignment="1" applyProtection="1">
      <alignment horizontal="left" vertical="center"/>
      <protection locked="0"/>
    </xf>
    <xf numFmtId="10" fontId="2" fillId="0" borderId="2" xfId="0" applyNumberFormat="1" applyFont="1" applyBorder="1" applyAlignment="1" applyProtection="1">
      <alignment horizontal="center" vertical="center"/>
      <protection locked="0"/>
    </xf>
    <xf numFmtId="10" fontId="2" fillId="0" borderId="5" xfId="0" applyNumberFormat="1" applyFont="1" applyBorder="1" applyAlignment="1" applyProtection="1">
      <alignment horizontal="center" vertical="center"/>
      <protection locked="0"/>
    </xf>
    <xf numFmtId="10" fontId="2" fillId="0" borderId="6" xfId="0" applyNumberFormat="1" applyFont="1" applyBorder="1" applyAlignment="1" applyProtection="1">
      <alignment horizontal="center" vertical="center"/>
      <protection locked="0"/>
    </xf>
    <xf numFmtId="0" fontId="2" fillId="0" borderId="1" xfId="0" applyFont="1" applyBorder="1" applyAlignment="1">
      <alignment horizontal="center" vertical="center" wrapText="1"/>
    </xf>
    <xf numFmtId="2" fontId="1" fillId="0" borderId="1" xfId="0" applyNumberFormat="1" applyFont="1" applyBorder="1" applyAlignment="1">
      <alignment horizontal="center" vertical="center"/>
    </xf>
    <xf numFmtId="2" fontId="1" fillId="0" borderId="9" xfId="0" applyNumberFormat="1" applyFont="1" applyBorder="1" applyAlignment="1">
      <alignment horizontal="center" vertical="center"/>
    </xf>
    <xf numFmtId="2" fontId="1" fillId="0" borderId="4" xfId="0" applyNumberFormat="1" applyFont="1" applyBorder="1" applyAlignment="1">
      <alignment horizontal="center" vertical="center"/>
    </xf>
    <xf numFmtId="2" fontId="1" fillId="0" borderId="10" xfId="0" applyNumberFormat="1" applyFont="1" applyBorder="1" applyAlignment="1">
      <alignment horizontal="center" vertical="center"/>
    </xf>
    <xf numFmtId="2" fontId="1" fillId="0" borderId="11" xfId="0" applyNumberFormat="1" applyFont="1" applyBorder="1" applyAlignment="1">
      <alignment horizontal="center" vertical="center"/>
    </xf>
    <xf numFmtId="2" fontId="1" fillId="0" borderId="7" xfId="0" applyNumberFormat="1" applyFont="1" applyBorder="1" applyAlignment="1">
      <alignment horizontal="center" vertical="center"/>
    </xf>
    <xf numFmtId="2" fontId="1" fillId="0" borderId="8" xfId="0" applyNumberFormat="1" applyFont="1" applyBorder="1" applyAlignment="1">
      <alignment horizontal="center" vertical="center"/>
    </xf>
    <xf numFmtId="0" fontId="2" fillId="0" borderId="0" xfId="0" applyFont="1" applyProtection="1">
      <protection locked="0"/>
    </xf>
    <xf numFmtId="0" fontId="2" fillId="0" borderId="0" xfId="0" applyFont="1" applyAlignment="1" applyProtection="1">
      <alignment horizontal="left" vertical="center" wrapText="1"/>
      <protection locked="0"/>
    </xf>
    <xf numFmtId="0" fontId="2" fillId="0" borderId="0" xfId="0" applyFont="1" applyAlignment="1" applyProtection="1">
      <alignment horizontal="left" vertical="center"/>
      <protection locked="0"/>
    </xf>
    <xf numFmtId="0" fontId="1" fillId="0" borderId="0" xfId="0" applyFont="1" applyAlignment="1" applyProtection="1">
      <alignment horizontal="left" vertical="center" wrapText="1"/>
      <protection locked="0"/>
    </xf>
    <xf numFmtId="0" fontId="2" fillId="0" borderId="1" xfId="0" applyFont="1" applyBorder="1" applyAlignment="1" applyProtection="1">
      <alignment horizontal="center" vertical="center"/>
      <protection locked="0"/>
    </xf>
    <xf numFmtId="1" fontId="2" fillId="0" borderId="1" xfId="0" applyNumberFormat="1" applyFont="1" applyBorder="1" applyAlignment="1" applyProtection="1">
      <alignment horizontal="center" vertical="center"/>
      <protection locked="0"/>
    </xf>
    <xf numFmtId="0" fontId="1" fillId="0" borderId="5" xfId="0" applyFont="1" applyBorder="1" applyAlignment="1" applyProtection="1">
      <alignment horizontal="left" vertical="center"/>
      <protection locked="0"/>
    </xf>
    <xf numFmtId="0" fontId="1" fillId="0" borderId="6" xfId="0" applyFont="1" applyBorder="1" applyAlignment="1" applyProtection="1">
      <alignment horizontal="left" vertical="center"/>
      <protection locked="0"/>
    </xf>
    <xf numFmtId="0" fontId="36" fillId="0" borderId="0" xfId="0" applyFont="1" applyAlignment="1" applyProtection="1">
      <alignment vertical="center"/>
      <protection locked="0"/>
    </xf>
    <xf numFmtId="0" fontId="9" fillId="0" borderId="0" xfId="0" applyFont="1" applyAlignment="1" applyProtection="1">
      <alignment horizontal="left" vertical="center" wrapText="1"/>
      <protection locked="0"/>
    </xf>
    <xf numFmtId="0" fontId="7" fillId="3" borderId="2" xfId="0" applyFont="1" applyFill="1" applyBorder="1" applyAlignment="1" applyProtection="1">
      <alignment horizontal="left" vertical="center" wrapText="1"/>
      <protection locked="0"/>
    </xf>
    <xf numFmtId="1" fontId="7" fillId="3" borderId="2" xfId="0" applyNumberFormat="1" applyFont="1" applyFill="1" applyBorder="1" applyAlignment="1" applyProtection="1">
      <alignment horizontal="left" vertical="center"/>
      <protection locked="0"/>
    </xf>
    <xf numFmtId="1" fontId="8" fillId="3" borderId="5" xfId="0" applyNumberFormat="1" applyFont="1" applyFill="1" applyBorder="1" applyAlignment="1" applyProtection="1">
      <alignment horizontal="left" vertical="center"/>
      <protection locked="0"/>
    </xf>
    <xf numFmtId="1" fontId="8" fillId="3" borderId="6" xfId="0" applyNumberFormat="1" applyFont="1" applyFill="1" applyBorder="1" applyAlignment="1" applyProtection="1">
      <alignment horizontal="left" vertical="center"/>
      <protection locked="0"/>
    </xf>
    <xf numFmtId="1" fontId="7" fillId="3" borderId="1" xfId="0" applyNumberFormat="1" applyFont="1" applyFill="1" applyBorder="1" applyAlignment="1" applyProtection="1">
      <alignment horizontal="left" vertical="center" wrapText="1"/>
      <protection locked="0"/>
    </xf>
    <xf numFmtId="1" fontId="1" fillId="3" borderId="2" xfId="0" applyNumberFormat="1" applyFont="1" applyFill="1" applyBorder="1" applyAlignment="1" applyProtection="1">
      <alignment horizontal="left" vertical="center" wrapText="1"/>
      <protection locked="0"/>
    </xf>
    <xf numFmtId="1" fontId="1" fillId="3" borderId="5" xfId="0" applyNumberFormat="1" applyFont="1" applyFill="1" applyBorder="1" applyAlignment="1" applyProtection="1">
      <alignment horizontal="left" vertical="center" wrapText="1"/>
      <protection locked="0"/>
    </xf>
    <xf numFmtId="1" fontId="1" fillId="3" borderId="6" xfId="0" applyNumberFormat="1" applyFont="1" applyFill="1" applyBorder="1" applyAlignment="1" applyProtection="1">
      <alignment horizontal="left" vertical="center" wrapText="1"/>
      <protection locked="0"/>
    </xf>
    <xf numFmtId="0" fontId="20" fillId="0" borderId="1" xfId="0" applyFont="1" applyBorder="1" applyAlignment="1">
      <alignment horizontal="left" vertical="center" wrapText="1"/>
    </xf>
    <xf numFmtId="1" fontId="7" fillId="3" borderId="1" xfId="0" applyNumberFormat="1" applyFont="1" applyFill="1" applyBorder="1" applyAlignment="1" applyProtection="1">
      <alignment horizontal="left" vertical="center"/>
      <protection locked="0"/>
    </xf>
    <xf numFmtId="0" fontId="9" fillId="3" borderId="2" xfId="0" applyFont="1" applyFill="1" applyBorder="1" applyAlignment="1" applyProtection="1">
      <alignment horizontal="left" vertical="top" wrapText="1"/>
      <protection locked="0"/>
    </xf>
    <xf numFmtId="0" fontId="1" fillId="3" borderId="5" xfId="0" applyFont="1" applyFill="1" applyBorder="1" applyAlignment="1" applyProtection="1">
      <alignment horizontal="left" vertical="top" wrapText="1"/>
      <protection locked="0"/>
    </xf>
    <xf numFmtId="0" fontId="1" fillId="3" borderId="6" xfId="0" applyFont="1" applyFill="1" applyBorder="1" applyAlignment="1" applyProtection="1">
      <alignment horizontal="left" vertical="top" wrapText="1"/>
      <protection locked="0"/>
    </xf>
    <xf numFmtId="1" fontId="22" fillId="4" borderId="9" xfId="0" applyNumberFormat="1" applyFont="1" applyFill="1" applyBorder="1" applyAlignment="1" applyProtection="1">
      <alignment horizontal="left" vertical="center" wrapText="1"/>
      <protection locked="0"/>
    </xf>
    <xf numFmtId="1" fontId="22" fillId="4" borderId="4" xfId="0" applyNumberFormat="1" applyFont="1" applyFill="1" applyBorder="1" applyAlignment="1" applyProtection="1">
      <alignment horizontal="left" vertical="center" wrapText="1"/>
      <protection locked="0"/>
    </xf>
    <xf numFmtId="1" fontId="22" fillId="4" borderId="10" xfId="0" applyNumberFormat="1" applyFont="1" applyFill="1" applyBorder="1" applyAlignment="1" applyProtection="1">
      <alignment horizontal="left" vertical="center" wrapText="1"/>
      <protection locked="0"/>
    </xf>
    <xf numFmtId="1" fontId="22" fillId="4" borderId="14" xfId="0" applyNumberFormat="1" applyFont="1" applyFill="1" applyBorder="1" applyAlignment="1" applyProtection="1">
      <alignment horizontal="left" vertical="center" wrapText="1"/>
      <protection locked="0"/>
    </xf>
    <xf numFmtId="1" fontId="22" fillId="4" borderId="0" xfId="0" applyNumberFormat="1" applyFont="1" applyFill="1" applyAlignment="1" applyProtection="1">
      <alignment horizontal="left" vertical="center" wrapText="1"/>
      <protection locked="0"/>
    </xf>
    <xf numFmtId="1" fontId="22" fillId="4" borderId="15" xfId="0" applyNumberFormat="1" applyFont="1" applyFill="1" applyBorder="1" applyAlignment="1" applyProtection="1">
      <alignment horizontal="left" vertical="center" wrapText="1"/>
      <protection locked="0"/>
    </xf>
    <xf numFmtId="1" fontId="22" fillId="4" borderId="11" xfId="0" applyNumberFormat="1" applyFont="1" applyFill="1" applyBorder="1" applyAlignment="1" applyProtection="1">
      <alignment horizontal="left" vertical="center" wrapText="1"/>
      <protection locked="0"/>
    </xf>
    <xf numFmtId="1" fontId="22" fillId="4" borderId="7" xfId="0" applyNumberFormat="1" applyFont="1" applyFill="1" applyBorder="1" applyAlignment="1" applyProtection="1">
      <alignment horizontal="left" vertical="center" wrapText="1"/>
      <protection locked="0"/>
    </xf>
    <xf numFmtId="1" fontId="22" fillId="4" borderId="8" xfId="0" applyNumberFormat="1" applyFont="1" applyFill="1" applyBorder="1" applyAlignment="1" applyProtection="1">
      <alignment horizontal="left" vertical="center" wrapText="1"/>
      <protection locked="0"/>
    </xf>
    <xf numFmtId="0" fontId="2" fillId="0" borderId="0" xfId="0" applyFont="1" applyAlignment="1" applyProtection="1">
      <alignment vertical="center" wrapText="1"/>
      <protection locked="0"/>
    </xf>
    <xf numFmtId="0" fontId="14" fillId="0" borderId="4" xfId="0" applyFont="1" applyBorder="1" applyAlignment="1">
      <alignment horizontal="justify" vertical="center" wrapText="1"/>
    </xf>
    <xf numFmtId="0" fontId="14" fillId="0" borderId="0" xfId="0" applyFont="1" applyAlignment="1">
      <alignment horizontal="justify" vertical="center" wrapText="1"/>
    </xf>
    <xf numFmtId="1" fontId="2" fillId="4" borderId="13" xfId="0" applyNumberFormat="1" applyFont="1" applyFill="1" applyBorder="1" applyAlignment="1" applyProtection="1">
      <alignment horizontal="center" vertical="center"/>
      <protection locked="0"/>
    </xf>
    <xf numFmtId="1" fontId="1" fillId="4" borderId="13" xfId="0" applyNumberFormat="1" applyFont="1" applyFill="1" applyBorder="1" applyAlignment="1" applyProtection="1">
      <alignment horizontal="center" vertical="center" wrapText="1"/>
      <protection locked="0"/>
    </xf>
    <xf numFmtId="1" fontId="19" fillId="4" borderId="1" xfId="0" applyNumberFormat="1" applyFont="1" applyFill="1" applyBorder="1" applyAlignment="1" applyProtection="1">
      <alignment horizontal="left" vertical="center"/>
      <protection locked="0"/>
    </xf>
    <xf numFmtId="0" fontId="16" fillId="7" borderId="1" xfId="0" applyFont="1" applyFill="1" applyBorder="1" applyAlignment="1" applyProtection="1">
      <alignment horizontal="left" vertical="top" wrapText="1"/>
      <protection locked="0"/>
    </xf>
    <xf numFmtId="0" fontId="2" fillId="4" borderId="2" xfId="0" applyFont="1" applyFill="1" applyBorder="1" applyAlignment="1">
      <alignment horizontal="left" vertical="center" wrapText="1"/>
    </xf>
    <xf numFmtId="0" fontId="2" fillId="4" borderId="5" xfId="0" applyFont="1" applyFill="1" applyBorder="1" applyAlignment="1">
      <alignment horizontal="left" vertical="center" wrapText="1"/>
    </xf>
    <xf numFmtId="0" fontId="2" fillId="4" borderId="6" xfId="0" applyFont="1" applyFill="1" applyBorder="1" applyAlignment="1">
      <alignment horizontal="left" vertical="center" wrapText="1"/>
    </xf>
    <xf numFmtId="0" fontId="2" fillId="4" borderId="1" xfId="0" applyFont="1" applyFill="1" applyBorder="1" applyAlignment="1">
      <alignment horizontal="left" vertical="center" wrapText="1"/>
    </xf>
    <xf numFmtId="2" fontId="1" fillId="4" borderId="1" xfId="0" applyNumberFormat="1" applyFont="1" applyFill="1" applyBorder="1" applyAlignment="1">
      <alignment horizontal="center" vertical="center"/>
    </xf>
    <xf numFmtId="1" fontId="2" fillId="4" borderId="1" xfId="0" applyNumberFormat="1" applyFont="1" applyFill="1" applyBorder="1" applyAlignment="1" applyProtection="1">
      <alignment horizontal="center" vertical="center"/>
      <protection locked="0"/>
    </xf>
    <xf numFmtId="1" fontId="1" fillId="4" borderId="13" xfId="0" applyNumberFormat="1" applyFont="1" applyFill="1" applyBorder="1" applyAlignment="1" applyProtection="1">
      <alignment horizontal="left" vertical="center"/>
      <protection locked="0"/>
    </xf>
    <xf numFmtId="1" fontId="19" fillId="3" borderId="1" xfId="0" applyNumberFormat="1" applyFont="1" applyFill="1" applyBorder="1" applyAlignment="1" applyProtection="1">
      <alignment vertical="center" wrapText="1"/>
      <protection locked="0"/>
    </xf>
    <xf numFmtId="0" fontId="1" fillId="0" borderId="2" xfId="0" applyFont="1" applyBorder="1" applyAlignment="1">
      <alignment horizontal="center" vertical="center"/>
    </xf>
    <xf numFmtId="0" fontId="1" fillId="0" borderId="6" xfId="0" applyFont="1" applyBorder="1" applyAlignment="1">
      <alignment horizontal="center" vertical="center"/>
    </xf>
    <xf numFmtId="9" fontId="1" fillId="0" borderId="2" xfId="0" applyNumberFormat="1" applyFont="1" applyBorder="1" applyAlignment="1">
      <alignment horizontal="center"/>
    </xf>
    <xf numFmtId="9" fontId="1" fillId="0" borderId="6" xfId="0" applyNumberFormat="1" applyFont="1" applyBorder="1" applyAlignment="1">
      <alignment horizontal="center"/>
    </xf>
    <xf numFmtId="10" fontId="2" fillId="4" borderId="1" xfId="0" applyNumberFormat="1" applyFont="1" applyFill="1" applyBorder="1" applyAlignment="1">
      <alignment horizontal="center" vertical="center" wrapText="1"/>
    </xf>
    <xf numFmtId="9" fontId="2" fillId="0" borderId="2" xfId="0" applyNumberFormat="1" applyFont="1" applyBorder="1" applyAlignment="1">
      <alignment horizontal="center" vertical="center"/>
    </xf>
    <xf numFmtId="9" fontId="2" fillId="0" borderId="6" xfId="0" applyNumberFormat="1" applyFont="1" applyBorder="1" applyAlignment="1">
      <alignment horizontal="center" vertical="center"/>
    </xf>
    <xf numFmtId="0" fontId="2" fillId="0" borderId="2" xfId="0" applyFont="1" applyBorder="1" applyAlignment="1">
      <alignment horizontal="center" vertical="center" wrapText="1"/>
    </xf>
    <xf numFmtId="0" fontId="2" fillId="0" borderId="6"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1" fillId="0" borderId="0" xfId="0" applyFont="1" applyAlignment="1" applyProtection="1">
      <alignment wrapText="1"/>
      <protection locked="0"/>
    </xf>
    <xf numFmtId="0" fontId="2" fillId="4" borderId="1" xfId="0" applyFont="1" applyFill="1" applyBorder="1" applyAlignment="1" applyProtection="1">
      <alignment horizontal="center" vertical="center"/>
      <protection locked="0"/>
    </xf>
    <xf numFmtId="1" fontId="1" fillId="0" borderId="2" xfId="0" applyNumberFormat="1" applyFont="1" applyBorder="1" applyAlignment="1" applyProtection="1">
      <alignment horizontal="center" vertical="center"/>
      <protection locked="0"/>
    </xf>
    <xf numFmtId="1" fontId="1" fillId="0" borderId="6" xfId="0" applyNumberFormat="1" applyFont="1" applyBorder="1" applyAlignment="1" applyProtection="1">
      <alignment horizontal="center" vertical="center"/>
      <protection locked="0"/>
    </xf>
    <xf numFmtId="0" fontId="1" fillId="0" borderId="2" xfId="0" applyFont="1" applyBorder="1" applyAlignment="1">
      <alignment horizontal="center" vertical="center" wrapText="1"/>
    </xf>
    <xf numFmtId="0" fontId="1" fillId="0" borderId="6" xfId="0" applyFont="1" applyBorder="1" applyAlignment="1">
      <alignment horizontal="center" vertical="center" wrapText="1"/>
    </xf>
    <xf numFmtId="10" fontId="14" fillId="4" borderId="2" xfId="0" applyNumberFormat="1" applyFont="1" applyFill="1" applyBorder="1" applyAlignment="1">
      <alignment horizontal="center" vertical="center" wrapText="1"/>
    </xf>
    <xf numFmtId="10" fontId="14" fillId="4" borderId="5" xfId="0" applyNumberFormat="1" applyFont="1" applyFill="1" applyBorder="1" applyAlignment="1">
      <alignment horizontal="center" vertical="center" wrapText="1"/>
    </xf>
    <xf numFmtId="10" fontId="14" fillId="4" borderId="6" xfId="0" applyNumberFormat="1" applyFont="1" applyFill="1" applyBorder="1" applyAlignment="1">
      <alignment horizontal="center" vertical="center" wrapText="1"/>
    </xf>
    <xf numFmtId="0" fontId="14" fillId="3" borderId="1" xfId="0" applyFont="1" applyFill="1" applyBorder="1" applyAlignment="1">
      <alignment horizontal="center" vertical="center"/>
    </xf>
    <xf numFmtId="0" fontId="1" fillId="0" borderId="2" xfId="0" applyFont="1" applyBorder="1" applyAlignment="1">
      <alignment horizontal="center"/>
    </xf>
    <xf numFmtId="0" fontId="1" fillId="0" borderId="6" xfId="0" applyFont="1" applyBorder="1" applyAlignment="1">
      <alignment horizontal="center"/>
    </xf>
    <xf numFmtId="0" fontId="2" fillId="0" borderId="0" xfId="0" applyFont="1" applyAlignment="1">
      <alignment horizontal="left" vertical="center" wrapText="1"/>
    </xf>
    <xf numFmtId="0" fontId="2" fillId="0" borderId="2" xfId="0" applyFont="1" applyBorder="1" applyAlignment="1">
      <alignment horizontal="left" vertical="center" wrapText="1"/>
    </xf>
    <xf numFmtId="0" fontId="2" fillId="0" borderId="5" xfId="0" applyFont="1" applyBorder="1" applyAlignment="1">
      <alignment horizontal="left" vertical="center" wrapText="1"/>
    </xf>
    <xf numFmtId="0" fontId="2" fillId="0" borderId="6" xfId="0" applyFont="1" applyBorder="1" applyAlignment="1">
      <alignment horizontal="left" vertical="center" wrapText="1"/>
    </xf>
    <xf numFmtId="1" fontId="14" fillId="4" borderId="1" xfId="0" applyNumberFormat="1" applyFont="1" applyFill="1" applyBorder="1" applyAlignment="1">
      <alignment horizontal="center" vertical="center" wrapText="1"/>
    </xf>
    <xf numFmtId="0" fontId="14" fillId="4" borderId="1" xfId="0" applyFont="1" applyFill="1" applyBorder="1" applyAlignment="1">
      <alignment horizontal="center" vertical="center" wrapText="1"/>
    </xf>
    <xf numFmtId="1" fontId="14" fillId="4" borderId="2" xfId="0" applyNumberFormat="1" applyFont="1" applyFill="1" applyBorder="1" applyAlignment="1">
      <alignment horizontal="center" vertical="center" wrapText="1"/>
    </xf>
    <xf numFmtId="0" fontId="14" fillId="4" borderId="6" xfId="0" applyFont="1" applyFill="1" applyBorder="1" applyAlignment="1">
      <alignment horizontal="center" vertical="center" wrapText="1"/>
    </xf>
    <xf numFmtId="0" fontId="1" fillId="0" borderId="14" xfId="0" applyFont="1" applyBorder="1" applyAlignment="1">
      <alignment horizontal="left" vertical="center" wrapText="1"/>
    </xf>
    <xf numFmtId="0" fontId="1" fillId="0" borderId="0" xfId="0" applyFont="1" applyAlignment="1">
      <alignment horizontal="left" vertical="center" wrapText="1"/>
    </xf>
    <xf numFmtId="1" fontId="2" fillId="4" borderId="1" xfId="0" applyNumberFormat="1" applyFont="1" applyFill="1" applyBorder="1" applyAlignment="1">
      <alignment horizontal="center" vertical="center" wrapText="1"/>
    </xf>
    <xf numFmtId="0" fontId="2" fillId="4" borderId="1" xfId="0" applyFont="1" applyFill="1" applyBorder="1" applyAlignment="1">
      <alignment horizontal="center" vertical="center" wrapText="1"/>
    </xf>
    <xf numFmtId="1" fontId="2" fillId="4" borderId="2" xfId="0" applyNumberFormat="1" applyFont="1" applyFill="1" applyBorder="1" applyAlignment="1">
      <alignment horizontal="center" vertical="center" wrapText="1"/>
    </xf>
    <xf numFmtId="0" fontId="2" fillId="4" borderId="6" xfId="0" applyFont="1" applyFill="1" applyBorder="1" applyAlignment="1">
      <alignment horizontal="center" vertical="center" wrapText="1"/>
    </xf>
    <xf numFmtId="10" fontId="14" fillId="4" borderId="1" xfId="0" applyNumberFormat="1" applyFont="1" applyFill="1" applyBorder="1" applyAlignment="1">
      <alignment horizontal="center" vertical="center" wrapText="1"/>
    </xf>
    <xf numFmtId="0" fontId="16" fillId="7" borderId="1" xfId="0" applyFont="1" applyFill="1" applyBorder="1" applyAlignment="1">
      <alignment horizontal="center" vertical="center" wrapText="1"/>
    </xf>
    <xf numFmtId="0" fontId="14" fillId="8" borderId="9" xfId="0" applyFont="1" applyFill="1" applyBorder="1" applyAlignment="1" applyProtection="1">
      <alignment horizontal="center" vertical="center" wrapText="1"/>
      <protection locked="0"/>
    </xf>
    <xf numFmtId="0" fontId="14" fillId="8" borderId="10" xfId="0" applyFont="1" applyFill="1" applyBorder="1" applyAlignment="1" applyProtection="1">
      <alignment horizontal="center" vertical="center" wrapText="1"/>
      <protection locked="0"/>
    </xf>
    <xf numFmtId="0" fontId="14" fillId="8" borderId="11" xfId="0" applyFont="1" applyFill="1" applyBorder="1" applyAlignment="1" applyProtection="1">
      <alignment horizontal="center" vertical="center" wrapText="1"/>
      <protection locked="0"/>
    </xf>
    <xf numFmtId="0" fontId="14" fillId="8" borderId="8" xfId="0" applyFont="1" applyFill="1" applyBorder="1" applyAlignment="1" applyProtection="1">
      <alignment horizontal="center" vertical="center" wrapText="1"/>
      <protection locked="0"/>
    </xf>
    <xf numFmtId="0" fontId="40" fillId="0" borderId="27" xfId="0" applyFont="1" applyBorder="1" applyAlignment="1">
      <alignment horizontal="left" vertical="top" wrapText="1"/>
    </xf>
    <xf numFmtId="0" fontId="40" fillId="0" borderId="0" xfId="0" applyFont="1" applyAlignment="1">
      <alignment horizontal="left" vertical="top" wrapText="1"/>
    </xf>
    <xf numFmtId="0" fontId="40" fillId="0" borderId="28" xfId="0" applyFont="1" applyBorder="1" applyAlignment="1">
      <alignment horizontal="left" vertical="top" wrapText="1"/>
    </xf>
    <xf numFmtId="0" fontId="40" fillId="0" borderId="21" xfId="0" applyFont="1" applyBorder="1" applyAlignment="1">
      <alignment horizontal="left" vertical="top" wrapText="1"/>
    </xf>
    <xf numFmtId="0" fontId="40" fillId="0" borderId="22" xfId="0" applyFont="1" applyBorder="1" applyAlignment="1">
      <alignment horizontal="left" vertical="top" wrapText="1"/>
    </xf>
    <xf numFmtId="0" fontId="40" fillId="0" borderId="23" xfId="0" applyFont="1" applyBorder="1" applyAlignment="1">
      <alignment horizontal="left" vertical="top" wrapText="1"/>
    </xf>
    <xf numFmtId="0" fontId="43" fillId="0" borderId="27" xfId="0" applyFont="1" applyBorder="1" applyAlignment="1">
      <alignment horizontal="left" vertical="top" wrapText="1"/>
    </xf>
    <xf numFmtId="0" fontId="43" fillId="0" borderId="0" xfId="0" applyFont="1" applyAlignment="1">
      <alignment horizontal="left" vertical="top" wrapText="1"/>
    </xf>
    <xf numFmtId="0" fontId="43" fillId="0" borderId="28" xfId="0" applyFont="1" applyBorder="1" applyAlignment="1">
      <alignment horizontal="left" vertical="top" wrapText="1"/>
    </xf>
    <xf numFmtId="0" fontId="42" fillId="0" borderId="27" xfId="0" applyFont="1" applyBorder="1" applyAlignment="1">
      <alignment vertical="top" wrapText="1"/>
    </xf>
    <xf numFmtId="0" fontId="42" fillId="0" borderId="0" xfId="0" applyFont="1" applyAlignment="1">
      <alignment vertical="top" wrapText="1"/>
    </xf>
    <xf numFmtId="0" fontId="42" fillId="0" borderId="28" xfId="0" applyFont="1" applyBorder="1" applyAlignment="1">
      <alignment vertical="top" wrapText="1"/>
    </xf>
    <xf numFmtId="0" fontId="40" fillId="0" borderId="27" xfId="0" applyFont="1" applyBorder="1" applyAlignment="1">
      <alignment horizontal="left" vertical="center" wrapText="1"/>
    </xf>
    <xf numFmtId="0" fontId="40" fillId="0" borderId="0" xfId="0" applyFont="1" applyAlignment="1">
      <alignment horizontal="left" vertical="center" wrapText="1"/>
    </xf>
    <xf numFmtId="0" fontId="40" fillId="0" borderId="28" xfId="0" applyFont="1" applyBorder="1" applyAlignment="1">
      <alignment horizontal="left" vertical="center" wrapText="1"/>
    </xf>
    <xf numFmtId="0" fontId="42" fillId="0" borderId="27" xfId="0" applyFont="1" applyBorder="1" applyAlignment="1">
      <alignment wrapText="1"/>
    </xf>
    <xf numFmtId="0" fontId="42" fillId="0" borderId="0" xfId="0" applyFont="1" applyAlignment="1">
      <alignment wrapText="1"/>
    </xf>
    <xf numFmtId="0" fontId="42" fillId="0" borderId="28" xfId="0" applyFont="1" applyBorder="1" applyAlignment="1">
      <alignment wrapText="1"/>
    </xf>
    <xf numFmtId="0" fontId="43" fillId="0" borderId="27" xfId="0" applyFont="1" applyBorder="1" applyAlignment="1">
      <alignment horizontal="left" vertical="center" wrapText="1"/>
    </xf>
    <xf numFmtId="0" fontId="43" fillId="0" borderId="0" xfId="0" applyFont="1" applyAlignment="1">
      <alignment horizontal="left" vertical="center" wrapText="1"/>
    </xf>
    <xf numFmtId="0" fontId="43" fillId="0" borderId="28" xfId="0" applyFont="1" applyBorder="1" applyAlignment="1">
      <alignment horizontal="left" vertical="center" wrapText="1"/>
    </xf>
    <xf numFmtId="0" fontId="40" fillId="0" borderId="33" xfId="0" applyFont="1" applyBorder="1" applyAlignment="1">
      <alignment horizontal="left" vertical="top" wrapText="1"/>
    </xf>
    <xf numFmtId="0" fontId="40" fillId="0" borderId="7" xfId="0" applyFont="1" applyBorder="1" applyAlignment="1">
      <alignment horizontal="left" vertical="top" wrapText="1"/>
    </xf>
    <xf numFmtId="0" fontId="40" fillId="0" borderId="34" xfId="0" applyFont="1" applyBorder="1" applyAlignment="1">
      <alignment horizontal="left" vertical="top" wrapText="1"/>
    </xf>
    <xf numFmtId="0" fontId="39" fillId="0" borderId="31" xfId="0" applyFont="1" applyBorder="1" applyAlignment="1">
      <alignment vertical="top" wrapText="1"/>
    </xf>
    <xf numFmtId="0" fontId="39" fillId="0" borderId="32" xfId="0" applyFont="1" applyBorder="1" applyAlignment="1">
      <alignment vertical="top" wrapText="1"/>
    </xf>
    <xf numFmtId="0" fontId="40" fillId="0" borderId="15" xfId="0" applyFont="1" applyBorder="1" applyAlignment="1">
      <alignment vertical="top" wrapText="1"/>
    </xf>
    <xf numFmtId="0" fontId="40" fillId="0" borderId="14" xfId="0" applyFont="1" applyBorder="1" applyAlignment="1">
      <alignment vertical="top" wrapText="1"/>
    </xf>
    <xf numFmtId="0" fontId="40" fillId="0" borderId="15" xfId="0" applyFont="1" applyBorder="1" applyAlignment="1">
      <alignment horizontal="left" vertical="top" wrapText="1"/>
    </xf>
    <xf numFmtId="0" fontId="40" fillId="0" borderId="14" xfId="0" applyFont="1" applyBorder="1" applyAlignment="1">
      <alignment horizontal="left" vertical="top" wrapText="1" indent="2"/>
    </xf>
    <xf numFmtId="0" fontId="40" fillId="0" borderId="0" xfId="0" applyFont="1" applyAlignment="1">
      <alignment horizontal="left" vertical="top" wrapText="1" indent="2"/>
    </xf>
    <xf numFmtId="0" fontId="40" fillId="0" borderId="28" xfId="0" applyFont="1" applyBorder="1" applyAlignment="1">
      <alignment horizontal="left" vertical="top" wrapText="1" indent="2"/>
    </xf>
    <xf numFmtId="0" fontId="38" fillId="0" borderId="29" xfId="0" applyFont="1" applyBorder="1" applyAlignment="1">
      <alignment vertical="top" wrapText="1"/>
    </xf>
    <xf numFmtId="0" fontId="34" fillId="0" borderId="30" xfId="0" applyFont="1" applyBorder="1" applyAlignment="1" applyProtection="1">
      <alignment horizontal="left" vertical="top" wrapText="1"/>
      <protection locked="0"/>
    </xf>
    <xf numFmtId="0" fontId="34" fillId="0" borderId="22" xfId="0" applyFont="1" applyBorder="1" applyAlignment="1" applyProtection="1">
      <alignment horizontal="left" vertical="top" wrapText="1"/>
      <protection locked="0"/>
    </xf>
    <xf numFmtId="0" fontId="34" fillId="0" borderId="23" xfId="0" applyFont="1" applyBorder="1" applyAlignment="1" applyProtection="1">
      <alignment horizontal="left" vertical="top" wrapText="1"/>
      <protection locked="0"/>
    </xf>
    <xf numFmtId="0" fontId="40" fillId="0" borderId="14" xfId="0" applyFont="1" applyBorder="1" applyAlignment="1">
      <alignment horizontal="left" vertical="top" wrapText="1"/>
    </xf>
    <xf numFmtId="0" fontId="43" fillId="0" borderId="15" xfId="0" applyFont="1" applyBorder="1" applyAlignment="1">
      <alignment horizontal="left" vertical="top" wrapText="1"/>
    </xf>
    <xf numFmtId="0" fontId="43" fillId="0" borderId="14" xfId="0" applyFont="1" applyBorder="1" applyAlignment="1">
      <alignment horizontal="left" vertical="top" wrapText="1"/>
    </xf>
    <xf numFmtId="0" fontId="40" fillId="0" borderId="8" xfId="0" applyFont="1" applyBorder="1" applyAlignment="1">
      <alignment horizontal="left" vertical="top" wrapText="1"/>
    </xf>
    <xf numFmtId="0" fontId="40" fillId="0" borderId="11" xfId="0" applyFont="1" applyBorder="1" applyAlignment="1">
      <alignment horizontal="left" vertical="top" wrapText="1" indent="2"/>
    </xf>
    <xf numFmtId="0" fontId="40" fillId="0" borderId="7" xfId="0" applyFont="1" applyBorder="1" applyAlignment="1">
      <alignment horizontal="left" vertical="top" wrapText="1" indent="2"/>
    </xf>
    <xf numFmtId="0" fontId="40" fillId="0" borderId="34" xfId="0" applyFont="1" applyBorder="1" applyAlignment="1">
      <alignment horizontal="left" vertical="top" wrapText="1" indent="2"/>
    </xf>
    <xf numFmtId="0" fontId="43" fillId="0" borderId="14" xfId="0" applyFont="1" applyBorder="1" applyAlignment="1">
      <alignment horizontal="left" vertical="top" wrapText="1" indent="2"/>
    </xf>
    <xf numFmtId="0" fontId="43" fillId="0" borderId="0" xfId="0" applyFont="1" applyAlignment="1">
      <alignment horizontal="left" vertical="top" wrapText="1" indent="2"/>
    </xf>
    <xf numFmtId="0" fontId="43" fillId="0" borderId="28" xfId="0" applyFont="1" applyBorder="1" applyAlignment="1">
      <alignment horizontal="left" vertical="top" wrapText="1" indent="2"/>
    </xf>
    <xf numFmtId="0" fontId="38" fillId="0" borderId="24" xfId="0" applyFont="1" applyBorder="1" applyAlignment="1">
      <alignment vertical="top" wrapText="1"/>
    </xf>
    <xf numFmtId="0" fontId="38" fillId="0" borderId="25" xfId="0" applyFont="1" applyBorder="1" applyAlignment="1">
      <alignment vertical="top" wrapText="1"/>
    </xf>
    <xf numFmtId="0" fontId="38" fillId="0" borderId="31" xfId="0" applyFont="1" applyBorder="1" applyAlignment="1">
      <alignment vertical="top" wrapText="1"/>
    </xf>
    <xf numFmtId="0" fontId="40" fillId="0" borderId="27" xfId="0" applyFont="1" applyBorder="1" applyAlignment="1">
      <alignment horizontal="left" vertical="top" wrapText="1" indent="2"/>
    </xf>
    <xf numFmtId="0" fontId="40" fillId="0" borderId="15" xfId="0" applyFont="1" applyBorder="1" applyAlignment="1">
      <alignment horizontal="left" vertical="top" wrapText="1" indent="2"/>
    </xf>
    <xf numFmtId="0" fontId="43" fillId="0" borderId="27" xfId="0" applyFont="1" applyBorder="1" applyAlignment="1">
      <alignment horizontal="left" vertical="top" wrapText="1" indent="2"/>
    </xf>
    <xf numFmtId="0" fontId="43" fillId="0" borderId="15" xfId="0" applyFont="1" applyBorder="1" applyAlignment="1">
      <alignment horizontal="left" vertical="top" wrapText="1" indent="2"/>
    </xf>
    <xf numFmtId="0" fontId="40" fillId="0" borderId="33" xfId="0" applyFont="1" applyBorder="1" applyAlignment="1">
      <alignment horizontal="left" vertical="top" wrapText="1" indent="2"/>
    </xf>
    <xf numFmtId="0" fontId="40" fillId="0" borderId="8" xfId="0" applyFont="1" applyBorder="1" applyAlignment="1">
      <alignment horizontal="left" vertical="top" wrapText="1" indent="2"/>
    </xf>
    <xf numFmtId="0" fontId="40" fillId="0" borderId="27" xfId="0" applyFont="1" applyBorder="1" applyAlignment="1">
      <alignment horizontal="left" vertical="center" wrapText="1" indent="2"/>
    </xf>
    <xf numFmtId="0" fontId="40" fillId="0" borderId="0" xfId="0" applyFont="1" applyAlignment="1">
      <alignment horizontal="left" vertical="center" wrapText="1" indent="2"/>
    </xf>
    <xf numFmtId="0" fontId="40" fillId="0" borderId="28" xfId="0" applyFont="1" applyBorder="1" applyAlignment="1">
      <alignment horizontal="left" vertical="center" wrapText="1" indent="2"/>
    </xf>
    <xf numFmtId="0" fontId="43" fillId="0" borderId="27" xfId="0" applyFont="1" applyBorder="1" applyAlignment="1">
      <alignment horizontal="left" vertical="center" wrapText="1" indent="2"/>
    </xf>
    <xf numFmtId="0" fontId="43" fillId="0" borderId="0" xfId="0" applyFont="1" applyAlignment="1">
      <alignment horizontal="left" vertical="center" wrapText="1" indent="2"/>
    </xf>
    <xf numFmtId="0" fontId="43" fillId="0" borderId="28" xfId="0" applyFont="1" applyBorder="1" applyAlignment="1">
      <alignment horizontal="left" vertical="center" wrapText="1" indent="2"/>
    </xf>
    <xf numFmtId="0" fontId="34" fillId="0" borderId="24" xfId="0" applyFont="1" applyBorder="1" applyAlignment="1" applyProtection="1">
      <alignment horizontal="left" vertical="top" wrapText="1"/>
      <protection locked="0"/>
    </xf>
    <xf numFmtId="0" fontId="34" fillId="0" borderId="25" xfId="0" applyFont="1" applyBorder="1" applyAlignment="1" applyProtection="1">
      <alignment horizontal="left" vertical="top" wrapText="1"/>
      <protection locked="0"/>
    </xf>
    <xf numFmtId="0" fontId="34" fillId="0" borderId="31" xfId="0" applyFont="1" applyBorder="1" applyAlignment="1" applyProtection="1">
      <alignment horizontal="left" vertical="top" wrapText="1"/>
      <protection locked="0"/>
    </xf>
    <xf numFmtId="0" fontId="34" fillId="0" borderId="32" xfId="0" applyFont="1" applyBorder="1" applyAlignment="1" applyProtection="1">
      <alignment horizontal="left" vertical="top" wrapText="1"/>
      <protection locked="0"/>
    </xf>
    <xf numFmtId="0" fontId="34" fillId="0" borderId="26" xfId="0" applyFont="1" applyBorder="1" applyAlignment="1" applyProtection="1">
      <alignment horizontal="left" vertical="top" wrapText="1"/>
      <protection locked="0"/>
    </xf>
    <xf numFmtId="0" fontId="43" fillId="0" borderId="33" xfId="0" applyFont="1" applyBorder="1" applyAlignment="1">
      <alignment horizontal="left" vertical="top" wrapText="1" indent="2"/>
    </xf>
    <xf numFmtId="0" fontId="43" fillId="0" borderId="7" xfId="0" applyFont="1" applyBorder="1" applyAlignment="1">
      <alignment horizontal="left" vertical="top" wrapText="1" indent="2"/>
    </xf>
    <xf numFmtId="0" fontId="43" fillId="0" borderId="8" xfId="0" applyFont="1" applyBorder="1" applyAlignment="1">
      <alignment horizontal="left" vertical="top" wrapText="1" indent="2"/>
    </xf>
    <xf numFmtId="0" fontId="43" fillId="0" borderId="11" xfId="0" applyFont="1" applyBorder="1" applyAlignment="1">
      <alignment horizontal="left" vertical="top" wrapText="1" indent="2"/>
    </xf>
    <xf numFmtId="0" fontId="43" fillId="0" borderId="34" xfId="0" applyFont="1" applyBorder="1" applyAlignment="1">
      <alignment horizontal="left" vertical="top" wrapText="1" indent="2"/>
    </xf>
    <xf numFmtId="1" fontId="1" fillId="3" borderId="9" xfId="0" applyNumberFormat="1" applyFont="1" applyFill="1" applyBorder="1" applyAlignment="1" applyProtection="1">
      <alignment horizontal="left" vertical="center" wrapText="1"/>
      <protection locked="0"/>
    </xf>
    <xf numFmtId="1" fontId="1" fillId="3" borderId="4" xfId="0" applyNumberFormat="1" applyFont="1" applyFill="1" applyBorder="1" applyAlignment="1" applyProtection="1">
      <alignment horizontal="left" vertical="center" wrapText="1"/>
      <protection locked="0"/>
    </xf>
    <xf numFmtId="1" fontId="1" fillId="3" borderId="10" xfId="0" applyNumberFormat="1" applyFont="1" applyFill="1" applyBorder="1" applyAlignment="1" applyProtection="1">
      <alignment horizontal="left" vertical="center" wrapText="1"/>
      <protection locked="0"/>
    </xf>
    <xf numFmtId="2" fontId="1" fillId="0" borderId="1" xfId="0" applyNumberFormat="1" applyFont="1" applyBorder="1" applyAlignment="1">
      <alignment horizontal="center" vertical="center" wrapText="1"/>
    </xf>
    <xf numFmtId="0" fontId="0" fillId="0" borderId="9" xfId="0" applyBorder="1" applyAlignment="1">
      <alignment horizontal="left" vertical="center" wrapText="1"/>
    </xf>
    <xf numFmtId="0" fontId="0" fillId="0" borderId="4" xfId="0" applyBorder="1" applyAlignment="1">
      <alignment horizontal="left" vertical="center" wrapText="1"/>
    </xf>
    <xf numFmtId="0" fontId="0" fillId="0" borderId="10" xfId="0" applyBorder="1" applyAlignment="1">
      <alignment horizontal="left" vertical="center" wrapText="1"/>
    </xf>
    <xf numFmtId="0" fontId="0" fillId="0" borderId="14" xfId="0" applyBorder="1" applyAlignment="1">
      <alignment horizontal="left" vertical="center" wrapText="1"/>
    </xf>
    <xf numFmtId="0" fontId="0" fillId="0" borderId="0" xfId="0" applyAlignment="1">
      <alignment horizontal="left" vertical="center" wrapText="1"/>
    </xf>
    <xf numFmtId="0" fontId="0" fillId="0" borderId="15" xfId="0" applyBorder="1" applyAlignment="1">
      <alignment horizontal="left" vertical="center" wrapText="1"/>
    </xf>
    <xf numFmtId="0" fontId="0" fillId="0" borderId="1" xfId="0" applyBorder="1" applyAlignment="1">
      <alignment horizontal="center"/>
    </xf>
    <xf numFmtId="0" fontId="0" fillId="0" borderId="0" xfId="0" applyAlignment="1">
      <alignment horizontal="left" vertical="center"/>
    </xf>
    <xf numFmtId="0" fontId="23" fillId="0" borderId="0" xfId="0" applyFont="1" applyAlignment="1">
      <alignment horizontal="center"/>
    </xf>
    <xf numFmtId="0" fontId="23" fillId="9" borderId="1" xfId="0" applyFont="1" applyFill="1" applyBorder="1" applyAlignment="1">
      <alignment horizontal="left" vertical="center" wrapText="1"/>
    </xf>
    <xf numFmtId="0" fontId="0" fillId="9" borderId="1" xfId="0" applyFill="1" applyBorder="1" applyAlignment="1">
      <alignment horizontal="center"/>
    </xf>
    <xf numFmtId="0" fontId="0" fillId="0" borderId="9" xfId="0" applyBorder="1" applyAlignment="1">
      <alignment horizontal="left" vertical="center"/>
    </xf>
    <xf numFmtId="0" fontId="0" fillId="0" borderId="4" xfId="0" applyBorder="1" applyAlignment="1">
      <alignment horizontal="left" vertical="center"/>
    </xf>
    <xf numFmtId="0" fontId="0" fillId="0" borderId="11" xfId="0" applyBorder="1" applyAlignment="1">
      <alignment horizontal="left" vertical="center"/>
    </xf>
    <xf numFmtId="0" fontId="0" fillId="0" borderId="7" xfId="0" applyBorder="1" applyAlignment="1">
      <alignment horizontal="left" vertical="center"/>
    </xf>
    <xf numFmtId="0" fontId="0" fillId="0" borderId="1" xfId="0" applyBorder="1" applyAlignment="1">
      <alignment horizontal="center" vertical="center" wrapText="1"/>
    </xf>
    <xf numFmtId="0" fontId="0" fillId="0" borderId="11" xfId="0" applyBorder="1" applyAlignment="1">
      <alignment horizontal="left" vertical="center" wrapText="1"/>
    </xf>
    <xf numFmtId="0" fontId="0" fillId="0" borderId="7" xfId="0" applyBorder="1" applyAlignment="1">
      <alignment horizontal="left" vertical="center" wrapText="1"/>
    </xf>
    <xf numFmtId="0" fontId="0" fillId="0" borderId="8" xfId="0" applyBorder="1" applyAlignment="1">
      <alignment horizontal="left" vertical="center" wrapText="1"/>
    </xf>
    <xf numFmtId="0" fontId="0" fillId="9" borderId="2" xfId="0" applyFill="1" applyBorder="1" applyAlignment="1">
      <alignment horizontal="center"/>
    </xf>
    <xf numFmtId="0" fontId="0" fillId="9" borderId="6" xfId="0" applyFill="1" applyBorder="1" applyAlignment="1">
      <alignment horizontal="center"/>
    </xf>
    <xf numFmtId="0" fontId="0" fillId="0" borderId="9" xfId="0" applyBorder="1" applyAlignment="1">
      <alignment horizontal="center"/>
    </xf>
    <xf numFmtId="0" fontId="0" fillId="0" borderId="10" xfId="0" applyBorder="1" applyAlignment="1">
      <alignment horizontal="center"/>
    </xf>
    <xf numFmtId="0" fontId="0" fillId="0" borderId="11" xfId="0" applyBorder="1" applyAlignment="1">
      <alignment horizontal="center"/>
    </xf>
    <xf numFmtId="0" fontId="0" fillId="0" borderId="8" xfId="0" applyBorder="1" applyAlignment="1">
      <alignment horizontal="center"/>
    </xf>
    <xf numFmtId="0" fontId="0" fillId="0" borderId="2" xfId="0" applyBorder="1" applyAlignment="1">
      <alignment horizontal="left"/>
    </xf>
    <xf numFmtId="0" fontId="0" fillId="0" borderId="5" xfId="0" applyBorder="1" applyAlignment="1">
      <alignment horizontal="left"/>
    </xf>
    <xf numFmtId="0" fontId="0" fillId="0" borderId="6" xfId="0" applyBorder="1" applyAlignment="1">
      <alignment horizontal="left"/>
    </xf>
    <xf numFmtId="0" fontId="23" fillId="9" borderId="2" xfId="0" applyFont="1" applyFill="1" applyBorder="1" applyAlignment="1">
      <alignment horizontal="left"/>
    </xf>
    <xf numFmtId="0" fontId="23" fillId="9" borderId="5" xfId="0" applyFont="1" applyFill="1" applyBorder="1" applyAlignment="1">
      <alignment horizontal="left"/>
    </xf>
    <xf numFmtId="0" fontId="23" fillId="9" borderId="6" xfId="0" applyFont="1" applyFill="1" applyBorder="1" applyAlignment="1">
      <alignment horizontal="left"/>
    </xf>
  </cellXfs>
  <cellStyles count="2">
    <cellStyle name="Hyperlink" xfId="1" builtinId="8"/>
    <cellStyle name="Normal" xfId="0" builtinId="0"/>
  </cellStyles>
  <dxfs count="66">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FF0000"/>
        </patternFill>
      </fill>
    </dxf>
    <dxf>
      <fill>
        <patternFill>
          <bgColor rgb="FFFF0000"/>
        </patternFill>
      </fill>
    </dxf>
    <dxf>
      <fill>
        <patternFill>
          <bgColor rgb="FF00B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FF0000"/>
        </patternFill>
      </fill>
    </dxf>
    <dxf>
      <fill>
        <patternFill>
          <bgColor rgb="FF92D050"/>
        </patternFill>
      </fill>
    </dxf>
    <dxf>
      <fill>
        <patternFill>
          <bgColor rgb="FF00B050"/>
        </patternFill>
      </fill>
    </dxf>
    <dxf>
      <fill>
        <patternFill>
          <bgColor rgb="FFC00000"/>
        </patternFill>
      </fill>
    </dxf>
    <dxf>
      <fill>
        <patternFill>
          <bgColor rgb="FFFF0000"/>
        </patternFill>
      </fill>
    </dxf>
    <dxf>
      <font>
        <condense val="0"/>
        <extend val="0"/>
        <color rgb="FF006100"/>
      </font>
      <fill>
        <patternFill>
          <bgColor rgb="FFC6EFCE"/>
        </patternFill>
      </fill>
    </dxf>
    <dxf>
      <fill>
        <patternFill>
          <bgColor rgb="FF92D050"/>
        </patternFill>
      </fill>
    </dxf>
    <dxf>
      <fill>
        <patternFill>
          <bgColor rgb="FF00B050"/>
        </patternFill>
      </fill>
    </dxf>
    <dxf>
      <font>
        <condense val="0"/>
        <extend val="0"/>
        <color rgb="FF9C0006"/>
      </font>
      <fill>
        <patternFill>
          <bgColor rgb="FFFFC7CE"/>
        </patternFill>
      </fill>
    </dxf>
    <dxf>
      <font>
        <condense val="0"/>
        <extend val="0"/>
        <color rgb="FF006100"/>
      </font>
      <fill>
        <patternFill>
          <bgColor rgb="FFC6EFCE"/>
        </patternFill>
      </fill>
    </dxf>
    <dxf>
      <fill>
        <patternFill>
          <bgColor rgb="FFFF0000"/>
        </patternFill>
      </fill>
    </dxf>
    <dxf>
      <fill>
        <patternFill>
          <bgColor rgb="FF00B050"/>
        </patternFill>
      </fill>
    </dxf>
    <dxf>
      <fill>
        <patternFill>
          <bgColor rgb="FF92D050"/>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9C0006"/>
      </font>
      <fill>
        <patternFill>
          <bgColor rgb="FFFFC7CE"/>
        </patternFill>
      </fill>
    </dxf>
    <dxf>
      <fill>
        <patternFill>
          <bgColor rgb="FF00B050"/>
        </patternFill>
      </fill>
    </dxf>
    <dxf>
      <fill>
        <patternFill>
          <bgColor rgb="FFC00000"/>
        </patternFill>
      </fill>
    </dxf>
    <dxf>
      <fill>
        <patternFill>
          <bgColor rgb="FF92D050"/>
        </patternFill>
      </fill>
    </dxf>
    <dxf>
      <fill>
        <patternFill>
          <bgColor rgb="FFC00000"/>
        </patternFill>
      </fill>
    </dxf>
    <dxf>
      <fill>
        <patternFill>
          <bgColor rgb="FF92D050"/>
        </patternFill>
      </fill>
    </dxf>
    <dxf>
      <fill>
        <patternFill>
          <bgColor rgb="FFFF0000"/>
        </patternFill>
      </fill>
    </dxf>
    <dxf>
      <fill>
        <patternFill>
          <bgColor rgb="FF00B050"/>
        </patternFill>
      </fill>
    </dxf>
    <dxf>
      <fill>
        <patternFill>
          <bgColor rgb="FF92D050"/>
        </patternFill>
      </fill>
    </dxf>
    <dxf>
      <font>
        <condense val="0"/>
        <extend val="0"/>
        <color rgb="FF006100"/>
      </font>
      <fill>
        <patternFill>
          <bgColor rgb="FFC6EFCE"/>
        </patternFill>
      </fill>
    </dxf>
    <dxf>
      <font>
        <condense val="0"/>
        <extend val="0"/>
        <color rgb="FF9C0006"/>
      </font>
      <fill>
        <patternFill>
          <bgColor rgb="FFFFC7CE"/>
        </patternFill>
      </fill>
    </dxf>
    <dxf>
      <fill>
        <patternFill>
          <bgColor rgb="FF00B050"/>
        </patternFill>
      </fill>
    </dxf>
    <dxf>
      <fill>
        <patternFill>
          <bgColor rgb="FFC00000"/>
        </patternFill>
      </fill>
    </dxf>
    <dxf>
      <fill>
        <patternFill>
          <bgColor rgb="FFFF0000"/>
        </patternFill>
      </fill>
    </dxf>
    <dxf>
      <font>
        <condense val="0"/>
        <extend val="0"/>
        <color rgb="FF006100"/>
      </font>
      <fill>
        <patternFill>
          <bgColor rgb="FFC6EFCE"/>
        </patternFill>
      </fill>
    </dxf>
    <dxf>
      <fill>
        <patternFill>
          <bgColor rgb="FF00B05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C00000"/>
        </patternFill>
      </fill>
    </dxf>
    <dxf>
      <fill>
        <patternFill>
          <bgColor rgb="FF00B050"/>
        </patternFill>
      </fill>
    </dxf>
    <dxf>
      <fill>
        <patternFill>
          <bgColor rgb="FFC00000"/>
        </patternFill>
      </fill>
    </dxf>
    <dxf>
      <fill>
        <patternFill>
          <bgColor rgb="FF00B050"/>
        </patternFill>
      </fill>
    </dxf>
    <dxf>
      <fill>
        <patternFill>
          <bgColor rgb="FFFF0000"/>
        </patternFill>
      </fill>
    </dxf>
    <dxf>
      <fill>
        <patternFill>
          <bgColor rgb="FF92D050"/>
        </patternFill>
      </fill>
    </dxf>
    <dxf>
      <fill>
        <patternFill>
          <bgColor rgb="FFC00000"/>
        </patternFill>
      </fill>
    </dxf>
    <dxf>
      <fill>
        <patternFill>
          <bgColor rgb="FF00B050"/>
        </patternFill>
      </fill>
    </dxf>
    <dxf>
      <font>
        <condense val="0"/>
        <extend val="0"/>
        <color rgb="FF9C0006"/>
      </font>
      <fill>
        <patternFill>
          <bgColor rgb="FFFFC7CE"/>
        </patternFill>
      </fill>
    </dxf>
    <dxf>
      <fill>
        <patternFill>
          <bgColor rgb="FF00B050"/>
        </patternFill>
      </fill>
    </dxf>
    <dxf>
      <font>
        <condense val="0"/>
        <extend val="0"/>
        <color rgb="FF006100"/>
      </font>
      <fill>
        <patternFill>
          <bgColor rgb="FFC6EFCE"/>
        </patternFill>
      </fill>
    </dxf>
    <dxf>
      <fill>
        <patternFill>
          <bgColor rgb="FFFF0000"/>
        </patternFill>
      </fill>
    </dxf>
    <dxf>
      <font>
        <condense val="0"/>
        <extend val="0"/>
        <color rgb="FF006100"/>
      </font>
      <fill>
        <patternFill>
          <bgColor rgb="FFC6EFCE"/>
        </patternFill>
      </fill>
    </dxf>
    <dxf>
      <fill>
        <patternFill>
          <bgColor rgb="FF92D050"/>
        </patternFill>
      </fill>
    </dxf>
  </dxfs>
  <tableStyles count="0" defaultTableStyle="TableStyleMedium9" defaultPivotStyle="PivotStyleLight16"/>
  <colors>
    <mruColors>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GBox" noThreeD="1"/>
</file>

<file path=xl/ctrlProps/ctrlProp10.xml><?xml version="1.0" encoding="utf-8"?>
<formControlPr xmlns="http://schemas.microsoft.com/office/spreadsheetml/2009/9/main" objectType="GBox" noThreeD="1"/>
</file>

<file path=xl/ctrlProps/ctrlProp11.xml><?xml version="1.0" encoding="utf-8"?>
<formControlPr xmlns="http://schemas.microsoft.com/office/spreadsheetml/2009/9/main" objectType="Radio" firstButton="1" lockText="1" noThreeD="1"/>
</file>

<file path=xl/ctrlProps/ctrlProp12.xml><?xml version="1.0" encoding="utf-8"?>
<formControlPr xmlns="http://schemas.microsoft.com/office/spreadsheetml/2009/9/main" objectType="Radio" checked="Checked" lockText="1" noThreeD="1"/>
</file>

<file path=xl/ctrlProps/ctrlProp13.xml><?xml version="1.0" encoding="utf-8"?>
<formControlPr xmlns="http://schemas.microsoft.com/office/spreadsheetml/2009/9/main" objectType="GBox" noThreeD="1"/>
</file>

<file path=xl/ctrlProps/ctrlProp14.xml><?xml version="1.0" encoding="utf-8"?>
<formControlPr xmlns="http://schemas.microsoft.com/office/spreadsheetml/2009/9/main" objectType="Radio" checked="Checked" firstButton="1" lockText="1" noThreeD="1"/>
</file>

<file path=xl/ctrlProps/ctrlProp15.xml><?xml version="1.0" encoding="utf-8"?>
<formControlPr xmlns="http://schemas.microsoft.com/office/spreadsheetml/2009/9/main" objectType="Radio" lockText="1" noThreeD="1"/>
</file>

<file path=xl/ctrlProps/ctrlProp16.xml><?xml version="1.0" encoding="utf-8"?>
<formControlPr xmlns="http://schemas.microsoft.com/office/spreadsheetml/2009/9/main" objectType="GBox" noThreeD="1"/>
</file>

<file path=xl/ctrlProps/ctrlProp17.xml><?xml version="1.0" encoding="utf-8"?>
<formControlPr xmlns="http://schemas.microsoft.com/office/spreadsheetml/2009/9/main" objectType="Radio" checked="Checked" firstButton="1" lockText="1" noThreeD="1"/>
</file>

<file path=xl/ctrlProps/ctrlProp18.xml><?xml version="1.0" encoding="utf-8"?>
<formControlPr xmlns="http://schemas.microsoft.com/office/spreadsheetml/2009/9/main" objectType="Radio" lockText="1" noThreeD="1"/>
</file>

<file path=xl/ctrlProps/ctrlProp19.xml><?xml version="1.0" encoding="utf-8"?>
<formControlPr xmlns="http://schemas.microsoft.com/office/spreadsheetml/2009/9/main" objectType="GBox" noThreeD="1"/>
</file>

<file path=xl/ctrlProps/ctrlProp2.xml><?xml version="1.0" encoding="utf-8"?>
<formControlPr xmlns="http://schemas.microsoft.com/office/spreadsheetml/2009/9/main" objectType="Radio" firstButton="1" lockText="1" noThreeD="1"/>
</file>

<file path=xl/ctrlProps/ctrlProp20.xml><?xml version="1.0" encoding="utf-8"?>
<formControlPr xmlns="http://schemas.microsoft.com/office/spreadsheetml/2009/9/main" objectType="Radio" checked="Checked" firstButton="1" lockText="1" noThreeD="1"/>
</file>

<file path=xl/ctrlProps/ctrlProp21.xml><?xml version="1.0" encoding="utf-8"?>
<formControlPr xmlns="http://schemas.microsoft.com/office/spreadsheetml/2009/9/main" objectType="Radio" lockText="1" noThreeD="1"/>
</file>

<file path=xl/ctrlProps/ctrlProp22.xml><?xml version="1.0" encoding="utf-8"?>
<formControlPr xmlns="http://schemas.microsoft.com/office/spreadsheetml/2009/9/main" objectType="GBox" noThreeD="1"/>
</file>

<file path=xl/ctrlProps/ctrlProp23.xml><?xml version="1.0" encoding="utf-8"?>
<formControlPr xmlns="http://schemas.microsoft.com/office/spreadsheetml/2009/9/main" objectType="Radio" checked="Checked" firstButton="1" lockText="1" noThreeD="1"/>
</file>

<file path=xl/ctrlProps/ctrlProp24.xml><?xml version="1.0" encoding="utf-8"?>
<formControlPr xmlns="http://schemas.microsoft.com/office/spreadsheetml/2009/9/main" objectType="Radio" lockText="1" noThreeD="1"/>
</file>

<file path=xl/ctrlProps/ctrlProp25.xml><?xml version="1.0" encoding="utf-8"?>
<formControlPr xmlns="http://schemas.microsoft.com/office/spreadsheetml/2009/9/main" objectType="GBox" noThreeD="1"/>
</file>

<file path=xl/ctrlProps/ctrlProp26.xml><?xml version="1.0" encoding="utf-8"?>
<formControlPr xmlns="http://schemas.microsoft.com/office/spreadsheetml/2009/9/main" objectType="Radio" firstButton="1" lockText="1" noThreeD="1"/>
</file>

<file path=xl/ctrlProps/ctrlProp27.xml><?xml version="1.0" encoding="utf-8"?>
<formControlPr xmlns="http://schemas.microsoft.com/office/spreadsheetml/2009/9/main" objectType="Radio" checked="Checked" lockText="1" noThreeD="1"/>
</file>

<file path=xl/ctrlProps/ctrlProp28.xml><?xml version="1.0" encoding="utf-8"?>
<formControlPr xmlns="http://schemas.microsoft.com/office/spreadsheetml/2009/9/main" objectType="GBox" noThreeD="1"/>
</file>

<file path=xl/ctrlProps/ctrlProp29.xml><?xml version="1.0" encoding="utf-8"?>
<formControlPr xmlns="http://schemas.microsoft.com/office/spreadsheetml/2009/9/main" objectType="Radio" firstButton="1" lockText="1" noThreeD="1"/>
</file>

<file path=xl/ctrlProps/ctrlProp3.xml><?xml version="1.0" encoding="utf-8"?>
<formControlPr xmlns="http://schemas.microsoft.com/office/spreadsheetml/2009/9/main" objectType="Radio" checked="Checked" lockText="1" noThreeD="1"/>
</file>

<file path=xl/ctrlProps/ctrlProp30.xml><?xml version="1.0" encoding="utf-8"?>
<formControlPr xmlns="http://schemas.microsoft.com/office/spreadsheetml/2009/9/main" objectType="Radio" checked="Checked" lockText="1" noThreeD="1"/>
</file>

<file path=xl/ctrlProps/ctrlProp4.xml><?xml version="1.0" encoding="utf-8"?>
<formControlPr xmlns="http://schemas.microsoft.com/office/spreadsheetml/2009/9/main" objectType="GBox" noThreeD="1"/>
</file>

<file path=xl/ctrlProps/ctrlProp5.xml><?xml version="1.0" encoding="utf-8"?>
<formControlPr xmlns="http://schemas.microsoft.com/office/spreadsheetml/2009/9/main" objectType="Radio" checked="Checked" firstButton="1" lockText="1" noThreeD="1"/>
</file>

<file path=xl/ctrlProps/ctrlProp6.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GBox" noThreeD="1"/>
</file>

<file path=xl/ctrlProps/ctrlProp8.xml><?xml version="1.0" encoding="utf-8"?>
<formControlPr xmlns="http://schemas.microsoft.com/office/spreadsheetml/2009/9/main" objectType="Radio" checked="Checked" firstButton="1" lockText="1" noThreeD="1"/>
</file>

<file path=xl/ctrlProps/ctrlProp9.xml><?xml version="1.0" encoding="utf-8"?>
<formControlPr xmlns="http://schemas.microsoft.com/office/spreadsheetml/2009/9/main" objectType="Radio"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oneCellAnchor>
    <xdr:from>
      <xdr:col>0</xdr:col>
      <xdr:colOff>65485</xdr:colOff>
      <xdr:row>151</xdr:row>
      <xdr:rowOff>59532</xdr:rowOff>
    </xdr:from>
    <xdr:ext cx="540000" cy="537618"/>
    <xdr:pic>
      <xdr:nvPicPr>
        <xdr:cNvPr id="3" name="Imagine 2">
          <a:extLst>
            <a:ext uri="{FF2B5EF4-FFF2-40B4-BE49-F238E27FC236}">
              <a16:creationId xmlns:a16="http://schemas.microsoft.com/office/drawing/2014/main" id="{80C9297E-97F2-4B92-97BB-C9283A69BCF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5485" y="11448119"/>
          <a:ext cx="540000" cy="53761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11</xdr:col>
          <xdr:colOff>609990</xdr:colOff>
          <xdr:row>5</xdr:row>
          <xdr:rowOff>902</xdr:rowOff>
        </xdr:from>
        <xdr:to>
          <xdr:col>13</xdr:col>
          <xdr:colOff>602051</xdr:colOff>
          <xdr:row>6</xdr:row>
          <xdr:rowOff>895</xdr:rowOff>
        </xdr:to>
        <xdr:grpSp>
          <xdr:nvGrpSpPr>
            <xdr:cNvPr id="2" name="Group 1">
              <a:extLst>
                <a:ext uri="{FF2B5EF4-FFF2-40B4-BE49-F238E27FC236}">
                  <a16:creationId xmlns:a16="http://schemas.microsoft.com/office/drawing/2014/main" id="{00000000-0008-0000-0100-000002000000}"/>
                </a:ext>
              </a:extLst>
            </xdr:cNvPr>
            <xdr:cNvGrpSpPr/>
          </xdr:nvGrpSpPr>
          <xdr:grpSpPr>
            <a:xfrm>
              <a:off x="8458590" y="953402"/>
              <a:ext cx="1382711" cy="190493"/>
              <a:chOff x="7355964" y="381893"/>
              <a:chExt cx="1216705" cy="188695"/>
            </a:xfrm>
          </xdr:grpSpPr>
          <xdr:sp macro="" textlink="">
            <xdr:nvSpPr>
              <xdr:cNvPr id="2049" name="Group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7355964" y="381893"/>
                <a:ext cx="1216705" cy="188695"/>
              </a:xfrm>
              <a:prstGeom prst="rect">
                <a:avLst/>
              </a:prstGeom>
              <a:noFill/>
              <a:ln w="9525">
                <a:miter lim="800000"/>
                <a:headEnd/>
                <a:tailEnd/>
              </a:ln>
              <a:extLst>
                <a:ext uri="{909E8E84-426E-40DD-AFC4-6F175D3DCCD1}">
                  <a14:hiddenFill>
                    <a:noFill/>
                  </a14:hiddenFill>
                </a:ext>
              </a:extLst>
            </xdr:spPr>
          </xdr:sp>
          <xdr:sp macro="" textlink="">
            <xdr:nvSpPr>
              <xdr:cNvPr id="2050" name="Option Button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7470830" y="389450"/>
                <a:ext cx="429870" cy="17208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Da</a:t>
                </a:r>
              </a:p>
            </xdr:txBody>
          </xdr:sp>
          <xdr:sp macro="" textlink="">
            <xdr:nvSpPr>
              <xdr:cNvPr id="2051" name="Option Button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8076157" y="392469"/>
                <a:ext cx="437438" cy="17208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Nu</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11</xdr:col>
          <xdr:colOff>609990</xdr:colOff>
          <xdr:row>10</xdr:row>
          <xdr:rowOff>95252</xdr:rowOff>
        </xdr:from>
        <xdr:to>
          <xdr:col>13</xdr:col>
          <xdr:colOff>602051</xdr:colOff>
          <xdr:row>11</xdr:row>
          <xdr:rowOff>95244</xdr:rowOff>
        </xdr:to>
        <xdr:grpSp>
          <xdr:nvGrpSpPr>
            <xdr:cNvPr id="6" name="Group 5">
              <a:extLst>
                <a:ext uri="{FF2B5EF4-FFF2-40B4-BE49-F238E27FC236}">
                  <a16:creationId xmlns:a16="http://schemas.microsoft.com/office/drawing/2014/main" id="{00000000-0008-0000-0100-000006000000}"/>
                </a:ext>
              </a:extLst>
            </xdr:cNvPr>
            <xdr:cNvGrpSpPr/>
          </xdr:nvGrpSpPr>
          <xdr:grpSpPr>
            <a:xfrm>
              <a:off x="8458590" y="2000252"/>
              <a:ext cx="1382711" cy="190492"/>
              <a:chOff x="7355964" y="381839"/>
              <a:chExt cx="1216705" cy="188695"/>
            </a:xfrm>
          </xdr:grpSpPr>
          <xdr:sp macro="" textlink="">
            <xdr:nvSpPr>
              <xdr:cNvPr id="2052" name="Group Box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7355964" y="381839"/>
                <a:ext cx="1216705" cy="188695"/>
              </a:xfrm>
              <a:prstGeom prst="rect">
                <a:avLst/>
              </a:prstGeom>
              <a:noFill/>
              <a:ln w="9525">
                <a:miter lim="800000"/>
                <a:headEnd/>
                <a:tailEnd/>
              </a:ln>
              <a:extLst>
                <a:ext uri="{909E8E84-426E-40DD-AFC4-6F175D3DCCD1}">
                  <a14:hiddenFill>
                    <a:noFill/>
                  </a14:hiddenFill>
                </a:ext>
              </a:extLst>
            </xdr:spPr>
          </xdr:sp>
          <xdr:sp macro="" textlink="">
            <xdr:nvSpPr>
              <xdr:cNvPr id="2053" name="Option Button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7470830" y="389450"/>
                <a:ext cx="429870" cy="17208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Da</a:t>
                </a:r>
              </a:p>
            </xdr:txBody>
          </xdr:sp>
          <xdr:sp macro="" textlink="">
            <xdr:nvSpPr>
              <xdr:cNvPr id="2054" name="Option Button 6"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8076157" y="392469"/>
                <a:ext cx="437438" cy="17208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Nu</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11</xdr:col>
          <xdr:colOff>609990</xdr:colOff>
          <xdr:row>12</xdr:row>
          <xdr:rowOff>95252</xdr:rowOff>
        </xdr:from>
        <xdr:to>
          <xdr:col>13</xdr:col>
          <xdr:colOff>602051</xdr:colOff>
          <xdr:row>13</xdr:row>
          <xdr:rowOff>95244</xdr:rowOff>
        </xdr:to>
        <xdr:grpSp>
          <xdr:nvGrpSpPr>
            <xdr:cNvPr id="10" name="Group 9">
              <a:extLst>
                <a:ext uri="{FF2B5EF4-FFF2-40B4-BE49-F238E27FC236}">
                  <a16:creationId xmlns:a16="http://schemas.microsoft.com/office/drawing/2014/main" id="{00000000-0008-0000-0100-00000A000000}"/>
                </a:ext>
              </a:extLst>
            </xdr:cNvPr>
            <xdr:cNvGrpSpPr/>
          </xdr:nvGrpSpPr>
          <xdr:grpSpPr>
            <a:xfrm>
              <a:off x="8458590" y="2381252"/>
              <a:ext cx="1382711" cy="190492"/>
              <a:chOff x="7355964" y="381839"/>
              <a:chExt cx="1216705" cy="188695"/>
            </a:xfrm>
          </xdr:grpSpPr>
          <xdr:sp macro="" textlink="">
            <xdr:nvSpPr>
              <xdr:cNvPr id="2055" name="Group Box 7" hidden="1">
                <a:extLst>
                  <a:ext uri="{63B3BB69-23CF-44E3-9099-C40C66FF867C}">
                    <a14:compatExt spid="_x0000_s2055"/>
                  </a:ext>
                  <a:ext uri="{FF2B5EF4-FFF2-40B4-BE49-F238E27FC236}">
                    <a16:creationId xmlns:a16="http://schemas.microsoft.com/office/drawing/2014/main" id="{00000000-0008-0000-0100-000007080000}"/>
                  </a:ext>
                </a:extLst>
              </xdr:cNvPr>
              <xdr:cNvSpPr/>
            </xdr:nvSpPr>
            <xdr:spPr bwMode="auto">
              <a:xfrm>
                <a:off x="7355964" y="381839"/>
                <a:ext cx="1216705" cy="188695"/>
              </a:xfrm>
              <a:prstGeom prst="rect">
                <a:avLst/>
              </a:prstGeom>
              <a:noFill/>
              <a:ln w="9525">
                <a:miter lim="800000"/>
                <a:headEnd/>
                <a:tailEnd/>
              </a:ln>
              <a:extLst>
                <a:ext uri="{909E8E84-426E-40DD-AFC4-6F175D3DCCD1}">
                  <a14:hiddenFill>
                    <a:noFill/>
                  </a14:hiddenFill>
                </a:ext>
              </a:extLst>
            </xdr:spPr>
          </xdr:sp>
          <xdr:sp macro="" textlink="">
            <xdr:nvSpPr>
              <xdr:cNvPr id="2056" name="Option Button 8" hidden="1">
                <a:extLst>
                  <a:ext uri="{63B3BB69-23CF-44E3-9099-C40C66FF867C}">
                    <a14:compatExt spid="_x0000_s2056"/>
                  </a:ext>
                  <a:ext uri="{FF2B5EF4-FFF2-40B4-BE49-F238E27FC236}">
                    <a16:creationId xmlns:a16="http://schemas.microsoft.com/office/drawing/2014/main" id="{00000000-0008-0000-0100-000008080000}"/>
                  </a:ext>
                </a:extLst>
              </xdr:cNvPr>
              <xdr:cNvSpPr/>
            </xdr:nvSpPr>
            <xdr:spPr bwMode="auto">
              <a:xfrm>
                <a:off x="7470830" y="389450"/>
                <a:ext cx="429870" cy="17208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Da</a:t>
                </a:r>
              </a:p>
            </xdr:txBody>
          </xdr:sp>
          <xdr:sp macro="" textlink="">
            <xdr:nvSpPr>
              <xdr:cNvPr id="2057" name="Option Button 9" hidden="1">
                <a:extLst>
                  <a:ext uri="{63B3BB69-23CF-44E3-9099-C40C66FF867C}">
                    <a14:compatExt spid="_x0000_s2057"/>
                  </a:ext>
                  <a:ext uri="{FF2B5EF4-FFF2-40B4-BE49-F238E27FC236}">
                    <a16:creationId xmlns:a16="http://schemas.microsoft.com/office/drawing/2014/main" id="{00000000-0008-0000-0100-000009080000}"/>
                  </a:ext>
                </a:extLst>
              </xdr:cNvPr>
              <xdr:cNvSpPr/>
            </xdr:nvSpPr>
            <xdr:spPr bwMode="auto">
              <a:xfrm>
                <a:off x="8076157" y="392469"/>
                <a:ext cx="437438" cy="17208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Nu</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11</xdr:col>
          <xdr:colOff>609990</xdr:colOff>
          <xdr:row>15</xdr:row>
          <xdr:rowOff>902</xdr:rowOff>
        </xdr:from>
        <xdr:to>
          <xdr:col>13</xdr:col>
          <xdr:colOff>602051</xdr:colOff>
          <xdr:row>16</xdr:row>
          <xdr:rowOff>894</xdr:rowOff>
        </xdr:to>
        <xdr:grpSp>
          <xdr:nvGrpSpPr>
            <xdr:cNvPr id="14" name="Group 13">
              <a:extLst>
                <a:ext uri="{FF2B5EF4-FFF2-40B4-BE49-F238E27FC236}">
                  <a16:creationId xmlns:a16="http://schemas.microsoft.com/office/drawing/2014/main" id="{00000000-0008-0000-0100-00000E000000}"/>
                </a:ext>
              </a:extLst>
            </xdr:cNvPr>
            <xdr:cNvGrpSpPr/>
          </xdr:nvGrpSpPr>
          <xdr:grpSpPr>
            <a:xfrm>
              <a:off x="8458590" y="2858402"/>
              <a:ext cx="1382711" cy="190492"/>
              <a:chOff x="7355964" y="381839"/>
              <a:chExt cx="1216705" cy="188695"/>
            </a:xfrm>
          </xdr:grpSpPr>
          <xdr:sp macro="" textlink="">
            <xdr:nvSpPr>
              <xdr:cNvPr id="2058" name="Group Box 10" hidden="1">
                <a:extLst>
                  <a:ext uri="{63B3BB69-23CF-44E3-9099-C40C66FF867C}">
                    <a14:compatExt spid="_x0000_s2058"/>
                  </a:ext>
                  <a:ext uri="{FF2B5EF4-FFF2-40B4-BE49-F238E27FC236}">
                    <a16:creationId xmlns:a16="http://schemas.microsoft.com/office/drawing/2014/main" id="{00000000-0008-0000-0100-00000A080000}"/>
                  </a:ext>
                </a:extLst>
              </xdr:cNvPr>
              <xdr:cNvSpPr/>
            </xdr:nvSpPr>
            <xdr:spPr bwMode="auto">
              <a:xfrm>
                <a:off x="7355964" y="381839"/>
                <a:ext cx="1216705" cy="188695"/>
              </a:xfrm>
              <a:prstGeom prst="rect">
                <a:avLst/>
              </a:prstGeom>
              <a:noFill/>
              <a:ln w="9525">
                <a:miter lim="800000"/>
                <a:headEnd/>
                <a:tailEnd/>
              </a:ln>
              <a:extLst>
                <a:ext uri="{909E8E84-426E-40DD-AFC4-6F175D3DCCD1}">
                  <a14:hiddenFill>
                    <a:noFill/>
                  </a14:hiddenFill>
                </a:ext>
              </a:extLst>
            </xdr:spPr>
          </xdr:sp>
          <xdr:sp macro="" textlink="">
            <xdr:nvSpPr>
              <xdr:cNvPr id="2059" name="Option Button 11" hidden="1">
                <a:extLst>
                  <a:ext uri="{63B3BB69-23CF-44E3-9099-C40C66FF867C}">
                    <a14:compatExt spid="_x0000_s2059"/>
                  </a:ext>
                  <a:ext uri="{FF2B5EF4-FFF2-40B4-BE49-F238E27FC236}">
                    <a16:creationId xmlns:a16="http://schemas.microsoft.com/office/drawing/2014/main" id="{00000000-0008-0000-0100-00000B080000}"/>
                  </a:ext>
                </a:extLst>
              </xdr:cNvPr>
              <xdr:cNvSpPr/>
            </xdr:nvSpPr>
            <xdr:spPr bwMode="auto">
              <a:xfrm>
                <a:off x="7470830" y="389450"/>
                <a:ext cx="429870" cy="17208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Da</a:t>
                </a:r>
              </a:p>
            </xdr:txBody>
          </xdr:sp>
          <xdr:sp macro="" textlink="">
            <xdr:nvSpPr>
              <xdr:cNvPr id="2060" name="Option Button 12" hidden="1">
                <a:extLst>
                  <a:ext uri="{63B3BB69-23CF-44E3-9099-C40C66FF867C}">
                    <a14:compatExt spid="_x0000_s2060"/>
                  </a:ext>
                  <a:ext uri="{FF2B5EF4-FFF2-40B4-BE49-F238E27FC236}">
                    <a16:creationId xmlns:a16="http://schemas.microsoft.com/office/drawing/2014/main" id="{00000000-0008-0000-0100-00000C080000}"/>
                  </a:ext>
                </a:extLst>
              </xdr:cNvPr>
              <xdr:cNvSpPr/>
            </xdr:nvSpPr>
            <xdr:spPr bwMode="auto">
              <a:xfrm>
                <a:off x="8076157" y="392469"/>
                <a:ext cx="437438" cy="17208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Nu</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11</xdr:col>
          <xdr:colOff>609990</xdr:colOff>
          <xdr:row>18</xdr:row>
          <xdr:rowOff>99745</xdr:rowOff>
        </xdr:from>
        <xdr:to>
          <xdr:col>13</xdr:col>
          <xdr:colOff>602051</xdr:colOff>
          <xdr:row>19</xdr:row>
          <xdr:rowOff>99737</xdr:rowOff>
        </xdr:to>
        <xdr:grpSp>
          <xdr:nvGrpSpPr>
            <xdr:cNvPr id="18" name="Group 17">
              <a:extLst>
                <a:ext uri="{FF2B5EF4-FFF2-40B4-BE49-F238E27FC236}">
                  <a16:creationId xmlns:a16="http://schemas.microsoft.com/office/drawing/2014/main" id="{00000000-0008-0000-0100-000012000000}"/>
                </a:ext>
              </a:extLst>
            </xdr:cNvPr>
            <xdr:cNvGrpSpPr/>
          </xdr:nvGrpSpPr>
          <xdr:grpSpPr>
            <a:xfrm>
              <a:off x="8458590" y="3528745"/>
              <a:ext cx="1382711" cy="190492"/>
              <a:chOff x="7355964" y="381839"/>
              <a:chExt cx="1216705" cy="188695"/>
            </a:xfrm>
          </xdr:grpSpPr>
          <xdr:sp macro="" textlink="">
            <xdr:nvSpPr>
              <xdr:cNvPr id="2061" name="Group Box 13" hidden="1">
                <a:extLst>
                  <a:ext uri="{63B3BB69-23CF-44E3-9099-C40C66FF867C}">
                    <a14:compatExt spid="_x0000_s2061"/>
                  </a:ext>
                  <a:ext uri="{FF2B5EF4-FFF2-40B4-BE49-F238E27FC236}">
                    <a16:creationId xmlns:a16="http://schemas.microsoft.com/office/drawing/2014/main" id="{00000000-0008-0000-0100-00000D080000}"/>
                  </a:ext>
                </a:extLst>
              </xdr:cNvPr>
              <xdr:cNvSpPr/>
            </xdr:nvSpPr>
            <xdr:spPr bwMode="auto">
              <a:xfrm>
                <a:off x="7355964" y="381839"/>
                <a:ext cx="1216705" cy="188695"/>
              </a:xfrm>
              <a:prstGeom prst="rect">
                <a:avLst/>
              </a:prstGeom>
              <a:noFill/>
              <a:ln w="9525">
                <a:miter lim="800000"/>
                <a:headEnd/>
                <a:tailEnd/>
              </a:ln>
              <a:extLst>
                <a:ext uri="{909E8E84-426E-40DD-AFC4-6F175D3DCCD1}">
                  <a14:hiddenFill>
                    <a:noFill/>
                  </a14:hiddenFill>
                </a:ext>
              </a:extLst>
            </xdr:spPr>
          </xdr:sp>
          <xdr:sp macro="" textlink="">
            <xdr:nvSpPr>
              <xdr:cNvPr id="2062" name="Option Button 14" hidden="1">
                <a:extLst>
                  <a:ext uri="{63B3BB69-23CF-44E3-9099-C40C66FF867C}">
                    <a14:compatExt spid="_x0000_s2062"/>
                  </a:ext>
                  <a:ext uri="{FF2B5EF4-FFF2-40B4-BE49-F238E27FC236}">
                    <a16:creationId xmlns:a16="http://schemas.microsoft.com/office/drawing/2014/main" id="{00000000-0008-0000-0100-00000E080000}"/>
                  </a:ext>
                </a:extLst>
              </xdr:cNvPr>
              <xdr:cNvSpPr/>
            </xdr:nvSpPr>
            <xdr:spPr bwMode="auto">
              <a:xfrm>
                <a:off x="7470830" y="389450"/>
                <a:ext cx="429870" cy="17208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Da</a:t>
                </a:r>
              </a:p>
            </xdr:txBody>
          </xdr:sp>
          <xdr:sp macro="" textlink="">
            <xdr:nvSpPr>
              <xdr:cNvPr id="2063" name="Option Button 15" hidden="1">
                <a:extLst>
                  <a:ext uri="{63B3BB69-23CF-44E3-9099-C40C66FF867C}">
                    <a14:compatExt spid="_x0000_s2063"/>
                  </a:ext>
                  <a:ext uri="{FF2B5EF4-FFF2-40B4-BE49-F238E27FC236}">
                    <a16:creationId xmlns:a16="http://schemas.microsoft.com/office/drawing/2014/main" id="{00000000-0008-0000-0100-00000F080000}"/>
                  </a:ext>
                </a:extLst>
              </xdr:cNvPr>
              <xdr:cNvSpPr/>
            </xdr:nvSpPr>
            <xdr:spPr bwMode="auto">
              <a:xfrm>
                <a:off x="8076157" y="392469"/>
                <a:ext cx="437438" cy="17208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Nu</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11</xdr:col>
          <xdr:colOff>609990</xdr:colOff>
          <xdr:row>20</xdr:row>
          <xdr:rowOff>99745</xdr:rowOff>
        </xdr:from>
        <xdr:to>
          <xdr:col>13</xdr:col>
          <xdr:colOff>602051</xdr:colOff>
          <xdr:row>21</xdr:row>
          <xdr:rowOff>99737</xdr:rowOff>
        </xdr:to>
        <xdr:grpSp>
          <xdr:nvGrpSpPr>
            <xdr:cNvPr id="22" name="Group 21">
              <a:extLst>
                <a:ext uri="{FF2B5EF4-FFF2-40B4-BE49-F238E27FC236}">
                  <a16:creationId xmlns:a16="http://schemas.microsoft.com/office/drawing/2014/main" id="{00000000-0008-0000-0100-000016000000}"/>
                </a:ext>
              </a:extLst>
            </xdr:cNvPr>
            <xdr:cNvGrpSpPr/>
          </xdr:nvGrpSpPr>
          <xdr:grpSpPr>
            <a:xfrm>
              <a:off x="8458590" y="3909745"/>
              <a:ext cx="1382711" cy="190492"/>
              <a:chOff x="7355964" y="381839"/>
              <a:chExt cx="1216705" cy="188695"/>
            </a:xfrm>
          </xdr:grpSpPr>
          <xdr:sp macro="" textlink="">
            <xdr:nvSpPr>
              <xdr:cNvPr id="2064" name="Group Box 16" hidden="1">
                <a:extLst>
                  <a:ext uri="{63B3BB69-23CF-44E3-9099-C40C66FF867C}">
                    <a14:compatExt spid="_x0000_s2064"/>
                  </a:ext>
                  <a:ext uri="{FF2B5EF4-FFF2-40B4-BE49-F238E27FC236}">
                    <a16:creationId xmlns:a16="http://schemas.microsoft.com/office/drawing/2014/main" id="{00000000-0008-0000-0100-000010080000}"/>
                  </a:ext>
                </a:extLst>
              </xdr:cNvPr>
              <xdr:cNvSpPr/>
            </xdr:nvSpPr>
            <xdr:spPr bwMode="auto">
              <a:xfrm>
                <a:off x="7355964" y="381839"/>
                <a:ext cx="1216705" cy="188695"/>
              </a:xfrm>
              <a:prstGeom prst="rect">
                <a:avLst/>
              </a:prstGeom>
              <a:noFill/>
              <a:ln w="9525">
                <a:miter lim="800000"/>
                <a:headEnd/>
                <a:tailEnd/>
              </a:ln>
              <a:extLst>
                <a:ext uri="{909E8E84-426E-40DD-AFC4-6F175D3DCCD1}">
                  <a14:hiddenFill>
                    <a:noFill/>
                  </a14:hiddenFill>
                </a:ext>
              </a:extLst>
            </xdr:spPr>
          </xdr:sp>
          <xdr:sp macro="" textlink="">
            <xdr:nvSpPr>
              <xdr:cNvPr id="2065" name="Option Button 17" hidden="1">
                <a:extLst>
                  <a:ext uri="{63B3BB69-23CF-44E3-9099-C40C66FF867C}">
                    <a14:compatExt spid="_x0000_s2065"/>
                  </a:ext>
                  <a:ext uri="{FF2B5EF4-FFF2-40B4-BE49-F238E27FC236}">
                    <a16:creationId xmlns:a16="http://schemas.microsoft.com/office/drawing/2014/main" id="{00000000-0008-0000-0100-000011080000}"/>
                  </a:ext>
                </a:extLst>
              </xdr:cNvPr>
              <xdr:cNvSpPr/>
            </xdr:nvSpPr>
            <xdr:spPr bwMode="auto">
              <a:xfrm>
                <a:off x="7470830" y="389450"/>
                <a:ext cx="429870" cy="17208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Da</a:t>
                </a:r>
              </a:p>
            </xdr:txBody>
          </xdr:sp>
          <xdr:sp macro="" textlink="">
            <xdr:nvSpPr>
              <xdr:cNvPr id="2066" name="Option Button 18" hidden="1">
                <a:extLst>
                  <a:ext uri="{63B3BB69-23CF-44E3-9099-C40C66FF867C}">
                    <a14:compatExt spid="_x0000_s2066"/>
                  </a:ext>
                  <a:ext uri="{FF2B5EF4-FFF2-40B4-BE49-F238E27FC236}">
                    <a16:creationId xmlns:a16="http://schemas.microsoft.com/office/drawing/2014/main" id="{00000000-0008-0000-0100-000012080000}"/>
                  </a:ext>
                </a:extLst>
              </xdr:cNvPr>
              <xdr:cNvSpPr/>
            </xdr:nvSpPr>
            <xdr:spPr bwMode="auto">
              <a:xfrm>
                <a:off x="8076157" y="392469"/>
                <a:ext cx="437438" cy="17208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Nu</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11</xdr:col>
          <xdr:colOff>609990</xdr:colOff>
          <xdr:row>22</xdr:row>
          <xdr:rowOff>99745</xdr:rowOff>
        </xdr:from>
        <xdr:to>
          <xdr:col>13</xdr:col>
          <xdr:colOff>602051</xdr:colOff>
          <xdr:row>23</xdr:row>
          <xdr:rowOff>99737</xdr:rowOff>
        </xdr:to>
        <xdr:grpSp>
          <xdr:nvGrpSpPr>
            <xdr:cNvPr id="26" name="Group 25">
              <a:extLst>
                <a:ext uri="{FF2B5EF4-FFF2-40B4-BE49-F238E27FC236}">
                  <a16:creationId xmlns:a16="http://schemas.microsoft.com/office/drawing/2014/main" id="{00000000-0008-0000-0100-00001A000000}"/>
                </a:ext>
              </a:extLst>
            </xdr:cNvPr>
            <xdr:cNvGrpSpPr/>
          </xdr:nvGrpSpPr>
          <xdr:grpSpPr>
            <a:xfrm>
              <a:off x="8458590" y="4290745"/>
              <a:ext cx="1382711" cy="190492"/>
              <a:chOff x="7355964" y="381839"/>
              <a:chExt cx="1216705" cy="188695"/>
            </a:xfrm>
          </xdr:grpSpPr>
          <xdr:sp macro="" textlink="">
            <xdr:nvSpPr>
              <xdr:cNvPr id="2067" name="Group Box 19" hidden="1">
                <a:extLst>
                  <a:ext uri="{63B3BB69-23CF-44E3-9099-C40C66FF867C}">
                    <a14:compatExt spid="_x0000_s2067"/>
                  </a:ext>
                  <a:ext uri="{FF2B5EF4-FFF2-40B4-BE49-F238E27FC236}">
                    <a16:creationId xmlns:a16="http://schemas.microsoft.com/office/drawing/2014/main" id="{00000000-0008-0000-0100-000013080000}"/>
                  </a:ext>
                </a:extLst>
              </xdr:cNvPr>
              <xdr:cNvSpPr/>
            </xdr:nvSpPr>
            <xdr:spPr bwMode="auto">
              <a:xfrm>
                <a:off x="7355964" y="381839"/>
                <a:ext cx="1216705" cy="188695"/>
              </a:xfrm>
              <a:prstGeom prst="rect">
                <a:avLst/>
              </a:prstGeom>
              <a:noFill/>
              <a:ln w="9525">
                <a:miter lim="800000"/>
                <a:headEnd/>
                <a:tailEnd/>
              </a:ln>
              <a:extLst>
                <a:ext uri="{909E8E84-426E-40DD-AFC4-6F175D3DCCD1}">
                  <a14:hiddenFill>
                    <a:noFill/>
                  </a14:hiddenFill>
                </a:ext>
              </a:extLst>
            </xdr:spPr>
          </xdr:sp>
          <xdr:sp macro="" textlink="">
            <xdr:nvSpPr>
              <xdr:cNvPr id="2068" name="Option Button 20" hidden="1">
                <a:extLst>
                  <a:ext uri="{63B3BB69-23CF-44E3-9099-C40C66FF867C}">
                    <a14:compatExt spid="_x0000_s2068"/>
                  </a:ext>
                  <a:ext uri="{FF2B5EF4-FFF2-40B4-BE49-F238E27FC236}">
                    <a16:creationId xmlns:a16="http://schemas.microsoft.com/office/drawing/2014/main" id="{00000000-0008-0000-0100-000014080000}"/>
                  </a:ext>
                </a:extLst>
              </xdr:cNvPr>
              <xdr:cNvSpPr/>
            </xdr:nvSpPr>
            <xdr:spPr bwMode="auto">
              <a:xfrm>
                <a:off x="7470830" y="389450"/>
                <a:ext cx="429870" cy="17208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Da</a:t>
                </a:r>
              </a:p>
            </xdr:txBody>
          </xdr:sp>
          <xdr:sp macro="" textlink="">
            <xdr:nvSpPr>
              <xdr:cNvPr id="2069" name="Option Button 21" hidden="1">
                <a:extLst>
                  <a:ext uri="{63B3BB69-23CF-44E3-9099-C40C66FF867C}">
                    <a14:compatExt spid="_x0000_s2069"/>
                  </a:ext>
                  <a:ext uri="{FF2B5EF4-FFF2-40B4-BE49-F238E27FC236}">
                    <a16:creationId xmlns:a16="http://schemas.microsoft.com/office/drawing/2014/main" id="{00000000-0008-0000-0100-000015080000}"/>
                  </a:ext>
                </a:extLst>
              </xdr:cNvPr>
              <xdr:cNvSpPr/>
            </xdr:nvSpPr>
            <xdr:spPr bwMode="auto">
              <a:xfrm>
                <a:off x="8076157" y="392469"/>
                <a:ext cx="437438" cy="17208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Nu</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11</xdr:col>
          <xdr:colOff>609631</xdr:colOff>
          <xdr:row>8</xdr:row>
          <xdr:rowOff>94893</xdr:rowOff>
        </xdr:from>
        <xdr:to>
          <xdr:col>13</xdr:col>
          <xdr:colOff>601692</xdr:colOff>
          <xdr:row>9</xdr:row>
          <xdr:rowOff>94885</xdr:rowOff>
        </xdr:to>
        <xdr:grpSp>
          <xdr:nvGrpSpPr>
            <xdr:cNvPr id="30" name="Group 29">
              <a:extLst>
                <a:ext uri="{FF2B5EF4-FFF2-40B4-BE49-F238E27FC236}">
                  <a16:creationId xmlns:a16="http://schemas.microsoft.com/office/drawing/2014/main" id="{00000000-0008-0000-0100-00001E000000}"/>
                </a:ext>
              </a:extLst>
            </xdr:cNvPr>
            <xdr:cNvGrpSpPr/>
          </xdr:nvGrpSpPr>
          <xdr:grpSpPr>
            <a:xfrm>
              <a:off x="8458231" y="1618893"/>
              <a:ext cx="1382711" cy="190492"/>
              <a:chOff x="7355964" y="381839"/>
              <a:chExt cx="1216705" cy="188695"/>
            </a:xfrm>
          </xdr:grpSpPr>
          <xdr:sp macro="" textlink="">
            <xdr:nvSpPr>
              <xdr:cNvPr id="2070" name="Group Box 22" hidden="1">
                <a:extLst>
                  <a:ext uri="{63B3BB69-23CF-44E3-9099-C40C66FF867C}">
                    <a14:compatExt spid="_x0000_s2070"/>
                  </a:ext>
                  <a:ext uri="{FF2B5EF4-FFF2-40B4-BE49-F238E27FC236}">
                    <a16:creationId xmlns:a16="http://schemas.microsoft.com/office/drawing/2014/main" id="{00000000-0008-0000-0100-000016080000}"/>
                  </a:ext>
                </a:extLst>
              </xdr:cNvPr>
              <xdr:cNvSpPr/>
            </xdr:nvSpPr>
            <xdr:spPr bwMode="auto">
              <a:xfrm>
                <a:off x="7355964" y="381839"/>
                <a:ext cx="1216705" cy="188695"/>
              </a:xfrm>
              <a:prstGeom prst="rect">
                <a:avLst/>
              </a:prstGeom>
              <a:noFill/>
              <a:ln w="9525">
                <a:miter lim="800000"/>
                <a:headEnd/>
                <a:tailEnd/>
              </a:ln>
              <a:extLst>
                <a:ext uri="{909E8E84-426E-40DD-AFC4-6F175D3DCCD1}">
                  <a14:hiddenFill>
                    <a:noFill/>
                  </a14:hiddenFill>
                </a:ext>
              </a:extLst>
            </xdr:spPr>
          </xdr:sp>
          <xdr:sp macro="" textlink="">
            <xdr:nvSpPr>
              <xdr:cNvPr id="2071" name="Option Button 23" hidden="1">
                <a:extLst>
                  <a:ext uri="{63B3BB69-23CF-44E3-9099-C40C66FF867C}">
                    <a14:compatExt spid="_x0000_s2071"/>
                  </a:ext>
                  <a:ext uri="{FF2B5EF4-FFF2-40B4-BE49-F238E27FC236}">
                    <a16:creationId xmlns:a16="http://schemas.microsoft.com/office/drawing/2014/main" id="{00000000-0008-0000-0100-000017080000}"/>
                  </a:ext>
                </a:extLst>
              </xdr:cNvPr>
              <xdr:cNvSpPr/>
            </xdr:nvSpPr>
            <xdr:spPr bwMode="auto">
              <a:xfrm>
                <a:off x="7470830" y="389450"/>
                <a:ext cx="429870" cy="17208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Da</a:t>
                </a:r>
              </a:p>
            </xdr:txBody>
          </xdr:sp>
          <xdr:sp macro="" textlink="">
            <xdr:nvSpPr>
              <xdr:cNvPr id="2072" name="Option Button 24" hidden="1">
                <a:extLst>
                  <a:ext uri="{63B3BB69-23CF-44E3-9099-C40C66FF867C}">
                    <a14:compatExt spid="_x0000_s2072"/>
                  </a:ext>
                  <a:ext uri="{FF2B5EF4-FFF2-40B4-BE49-F238E27FC236}">
                    <a16:creationId xmlns:a16="http://schemas.microsoft.com/office/drawing/2014/main" id="{00000000-0008-0000-0100-000018080000}"/>
                  </a:ext>
                </a:extLst>
              </xdr:cNvPr>
              <xdr:cNvSpPr/>
            </xdr:nvSpPr>
            <xdr:spPr bwMode="auto">
              <a:xfrm>
                <a:off x="8076157" y="392469"/>
                <a:ext cx="437438" cy="17208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Nu</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11</xdr:col>
          <xdr:colOff>609990</xdr:colOff>
          <xdr:row>24</xdr:row>
          <xdr:rowOff>99745</xdr:rowOff>
        </xdr:from>
        <xdr:to>
          <xdr:col>13</xdr:col>
          <xdr:colOff>602051</xdr:colOff>
          <xdr:row>25</xdr:row>
          <xdr:rowOff>99737</xdr:rowOff>
        </xdr:to>
        <xdr:grpSp>
          <xdr:nvGrpSpPr>
            <xdr:cNvPr id="34" name="Group 33">
              <a:extLst>
                <a:ext uri="{FF2B5EF4-FFF2-40B4-BE49-F238E27FC236}">
                  <a16:creationId xmlns:a16="http://schemas.microsoft.com/office/drawing/2014/main" id="{00000000-0008-0000-0100-000022000000}"/>
                </a:ext>
              </a:extLst>
            </xdr:cNvPr>
            <xdr:cNvGrpSpPr/>
          </xdr:nvGrpSpPr>
          <xdr:grpSpPr>
            <a:xfrm>
              <a:off x="8458590" y="4671745"/>
              <a:ext cx="1382711" cy="190492"/>
              <a:chOff x="7355964" y="381839"/>
              <a:chExt cx="1216705" cy="188695"/>
            </a:xfrm>
          </xdr:grpSpPr>
          <xdr:sp macro="" textlink="">
            <xdr:nvSpPr>
              <xdr:cNvPr id="2073" name="Group Box 25" hidden="1">
                <a:extLst>
                  <a:ext uri="{63B3BB69-23CF-44E3-9099-C40C66FF867C}">
                    <a14:compatExt spid="_x0000_s2073"/>
                  </a:ext>
                  <a:ext uri="{FF2B5EF4-FFF2-40B4-BE49-F238E27FC236}">
                    <a16:creationId xmlns:a16="http://schemas.microsoft.com/office/drawing/2014/main" id="{00000000-0008-0000-0100-000019080000}"/>
                  </a:ext>
                </a:extLst>
              </xdr:cNvPr>
              <xdr:cNvSpPr/>
            </xdr:nvSpPr>
            <xdr:spPr bwMode="auto">
              <a:xfrm>
                <a:off x="7355964" y="381839"/>
                <a:ext cx="1216705" cy="188695"/>
              </a:xfrm>
              <a:prstGeom prst="rect">
                <a:avLst/>
              </a:prstGeom>
              <a:noFill/>
              <a:ln w="9525">
                <a:miter lim="800000"/>
                <a:headEnd/>
                <a:tailEnd/>
              </a:ln>
              <a:extLst>
                <a:ext uri="{909E8E84-426E-40DD-AFC4-6F175D3DCCD1}">
                  <a14:hiddenFill>
                    <a:noFill/>
                  </a14:hiddenFill>
                </a:ext>
              </a:extLst>
            </xdr:spPr>
          </xdr:sp>
          <xdr:sp macro="" textlink="">
            <xdr:nvSpPr>
              <xdr:cNvPr id="2074" name="Option Button 26" hidden="1">
                <a:extLst>
                  <a:ext uri="{63B3BB69-23CF-44E3-9099-C40C66FF867C}">
                    <a14:compatExt spid="_x0000_s2074"/>
                  </a:ext>
                  <a:ext uri="{FF2B5EF4-FFF2-40B4-BE49-F238E27FC236}">
                    <a16:creationId xmlns:a16="http://schemas.microsoft.com/office/drawing/2014/main" id="{00000000-0008-0000-0100-00001A080000}"/>
                  </a:ext>
                </a:extLst>
              </xdr:cNvPr>
              <xdr:cNvSpPr/>
            </xdr:nvSpPr>
            <xdr:spPr bwMode="auto">
              <a:xfrm>
                <a:off x="7470830" y="389450"/>
                <a:ext cx="429870" cy="17208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Da</a:t>
                </a:r>
              </a:p>
            </xdr:txBody>
          </xdr:sp>
          <xdr:sp macro="" textlink="">
            <xdr:nvSpPr>
              <xdr:cNvPr id="2075" name="Option Button 27" hidden="1">
                <a:extLst>
                  <a:ext uri="{63B3BB69-23CF-44E3-9099-C40C66FF867C}">
                    <a14:compatExt spid="_x0000_s2075"/>
                  </a:ext>
                  <a:ext uri="{FF2B5EF4-FFF2-40B4-BE49-F238E27FC236}">
                    <a16:creationId xmlns:a16="http://schemas.microsoft.com/office/drawing/2014/main" id="{00000000-0008-0000-0100-00001B080000}"/>
                  </a:ext>
                </a:extLst>
              </xdr:cNvPr>
              <xdr:cNvSpPr/>
            </xdr:nvSpPr>
            <xdr:spPr bwMode="auto">
              <a:xfrm>
                <a:off x="8076157" y="392469"/>
                <a:ext cx="437438" cy="17208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Nu</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11</xdr:col>
          <xdr:colOff>609990</xdr:colOff>
          <xdr:row>26</xdr:row>
          <xdr:rowOff>99745</xdr:rowOff>
        </xdr:from>
        <xdr:to>
          <xdr:col>13</xdr:col>
          <xdr:colOff>602051</xdr:colOff>
          <xdr:row>27</xdr:row>
          <xdr:rowOff>99737</xdr:rowOff>
        </xdr:to>
        <xdr:grpSp>
          <xdr:nvGrpSpPr>
            <xdr:cNvPr id="38" name="Group 37">
              <a:extLst>
                <a:ext uri="{FF2B5EF4-FFF2-40B4-BE49-F238E27FC236}">
                  <a16:creationId xmlns:a16="http://schemas.microsoft.com/office/drawing/2014/main" id="{00000000-0008-0000-0100-000026000000}"/>
                </a:ext>
              </a:extLst>
            </xdr:cNvPr>
            <xdr:cNvGrpSpPr/>
          </xdr:nvGrpSpPr>
          <xdr:grpSpPr>
            <a:xfrm>
              <a:off x="8458590" y="5052745"/>
              <a:ext cx="1382711" cy="190492"/>
              <a:chOff x="7355964" y="381839"/>
              <a:chExt cx="1216705" cy="188695"/>
            </a:xfrm>
          </xdr:grpSpPr>
          <xdr:sp macro="" textlink="">
            <xdr:nvSpPr>
              <xdr:cNvPr id="2076" name="Group Box 28" hidden="1">
                <a:extLst>
                  <a:ext uri="{63B3BB69-23CF-44E3-9099-C40C66FF867C}">
                    <a14:compatExt spid="_x0000_s2076"/>
                  </a:ext>
                  <a:ext uri="{FF2B5EF4-FFF2-40B4-BE49-F238E27FC236}">
                    <a16:creationId xmlns:a16="http://schemas.microsoft.com/office/drawing/2014/main" id="{00000000-0008-0000-0100-00001C080000}"/>
                  </a:ext>
                </a:extLst>
              </xdr:cNvPr>
              <xdr:cNvSpPr/>
            </xdr:nvSpPr>
            <xdr:spPr bwMode="auto">
              <a:xfrm>
                <a:off x="7355964" y="381839"/>
                <a:ext cx="1216705" cy="188695"/>
              </a:xfrm>
              <a:prstGeom prst="rect">
                <a:avLst/>
              </a:prstGeom>
              <a:noFill/>
              <a:ln w="9525">
                <a:miter lim="800000"/>
                <a:headEnd/>
                <a:tailEnd/>
              </a:ln>
              <a:extLst>
                <a:ext uri="{909E8E84-426E-40DD-AFC4-6F175D3DCCD1}">
                  <a14:hiddenFill>
                    <a:noFill/>
                  </a14:hiddenFill>
                </a:ext>
              </a:extLst>
            </xdr:spPr>
          </xdr:sp>
          <xdr:sp macro="" textlink="">
            <xdr:nvSpPr>
              <xdr:cNvPr id="2077" name="Option Button 29" hidden="1">
                <a:extLst>
                  <a:ext uri="{63B3BB69-23CF-44E3-9099-C40C66FF867C}">
                    <a14:compatExt spid="_x0000_s2077"/>
                  </a:ext>
                  <a:ext uri="{FF2B5EF4-FFF2-40B4-BE49-F238E27FC236}">
                    <a16:creationId xmlns:a16="http://schemas.microsoft.com/office/drawing/2014/main" id="{00000000-0008-0000-0100-00001D080000}"/>
                  </a:ext>
                </a:extLst>
              </xdr:cNvPr>
              <xdr:cNvSpPr/>
            </xdr:nvSpPr>
            <xdr:spPr bwMode="auto">
              <a:xfrm>
                <a:off x="7470830" y="389450"/>
                <a:ext cx="429870" cy="17208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Da</a:t>
                </a:r>
              </a:p>
            </xdr:txBody>
          </xdr:sp>
          <xdr:sp macro="" textlink="">
            <xdr:nvSpPr>
              <xdr:cNvPr id="2078" name="Option Button 30" hidden="1">
                <a:extLst>
                  <a:ext uri="{63B3BB69-23CF-44E3-9099-C40C66FF867C}">
                    <a14:compatExt spid="_x0000_s2078"/>
                  </a:ext>
                  <a:ext uri="{FF2B5EF4-FFF2-40B4-BE49-F238E27FC236}">
                    <a16:creationId xmlns:a16="http://schemas.microsoft.com/office/drawing/2014/main" id="{00000000-0008-0000-0100-00001E080000}"/>
                  </a:ext>
                </a:extLst>
              </xdr:cNvPr>
              <xdr:cNvSpPr/>
            </xdr:nvSpPr>
            <xdr:spPr bwMode="auto">
              <a:xfrm>
                <a:off x="8076157" y="392469"/>
                <a:ext cx="437438" cy="17208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Nu</a:t>
                </a:r>
              </a:p>
            </xdr:txBody>
          </xdr:sp>
        </xdr:grp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green.ubbcluj.ro/procedura-de-aplicare-a-etichetelor-odd" TargetMode="External"/><Relationship Id="rId7" Type="http://schemas.openxmlformats.org/officeDocument/2006/relationships/comments" Target="../comments1.xml"/><Relationship Id="rId2" Type="http://schemas.openxmlformats.org/officeDocument/2006/relationships/hyperlink" Target="http://www.anc.edu.ro/registrul-national-al-calificarilor-din-invatamantul-superior-rncis" TargetMode="External"/><Relationship Id="rId1" Type="http://schemas.openxmlformats.org/officeDocument/2006/relationships/hyperlink" Target="http://www.anc.edu.ro/registrul-national-al-calificarilor-din-invatamantul-superior-rncis" TargetMode="External"/><Relationship Id="rId6" Type="http://schemas.openxmlformats.org/officeDocument/2006/relationships/vmlDrawing" Target="../drawings/vmlDrawing1.vm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2.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8" Type="http://schemas.openxmlformats.org/officeDocument/2006/relationships/ctrlProp" Target="../ctrlProps/ctrlProp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rgb="FFFF0000"/>
  </sheetPr>
  <dimension ref="A1:AU474"/>
  <sheetViews>
    <sheetView tabSelected="1" showRuler="0" view="pageLayout" topLeftCell="A467" zoomScaleNormal="100" workbookViewId="0">
      <selection activeCell="A250" sqref="A250:T251"/>
    </sheetView>
  </sheetViews>
  <sheetFormatPr defaultColWidth="9.140625" defaultRowHeight="12.75" x14ac:dyDescent="0.2"/>
  <cols>
    <col min="1" max="1" width="9.28515625" style="1" customWidth="1"/>
    <col min="2" max="2" width="7.140625" style="1" customWidth="1"/>
    <col min="3" max="3" width="7.28515625" style="1" customWidth="1"/>
    <col min="4" max="5" width="4.7109375" style="1" customWidth="1"/>
    <col min="6" max="6" width="4.5703125" style="1" customWidth="1"/>
    <col min="7" max="7" width="8.140625" style="1" customWidth="1"/>
    <col min="8" max="8" width="8.28515625" style="1" customWidth="1"/>
    <col min="9" max="9" width="6.28515625" style="1" customWidth="1"/>
    <col min="10" max="10" width="7.5703125" style="1" customWidth="1"/>
    <col min="11" max="11" width="5.7109375" style="1" customWidth="1"/>
    <col min="12" max="12" width="6.140625" style="1" customWidth="1"/>
    <col min="13" max="13" width="5.5703125" style="1" customWidth="1"/>
    <col min="14" max="18" width="6" style="1" customWidth="1"/>
    <col min="19" max="19" width="6.140625" style="1" customWidth="1"/>
    <col min="20" max="20" width="9.28515625" style="1" customWidth="1"/>
    <col min="21" max="21" width="12.42578125" style="1" customWidth="1"/>
    <col min="22" max="22" width="8.7109375" style="1" customWidth="1"/>
    <col min="23" max="23" width="8.42578125" style="1" customWidth="1"/>
    <col min="24" max="24" width="12.42578125" style="1" customWidth="1"/>
    <col min="25" max="25" width="13.42578125" style="1" customWidth="1"/>
    <col min="26" max="16384" width="9.140625" style="1"/>
  </cols>
  <sheetData>
    <row r="1" spans="1:26" x14ac:dyDescent="0.2">
      <c r="A1" s="297" t="s">
        <v>138</v>
      </c>
      <c r="B1" s="297"/>
      <c r="C1" s="297"/>
      <c r="D1" s="297"/>
      <c r="E1" s="297"/>
      <c r="F1" s="297"/>
      <c r="G1" s="297"/>
      <c r="H1" s="297"/>
      <c r="I1" s="297"/>
      <c r="J1" s="297"/>
      <c r="K1" s="297"/>
      <c r="M1" s="70"/>
      <c r="N1" s="70"/>
      <c r="O1" s="70"/>
      <c r="P1" s="70"/>
      <c r="Q1" s="70"/>
      <c r="R1" s="70"/>
      <c r="S1" s="70"/>
      <c r="T1" s="70"/>
    </row>
    <row r="2" spans="1:26" ht="15" x14ac:dyDescent="0.25">
      <c r="A2" s="297"/>
      <c r="B2" s="297"/>
      <c r="C2" s="297"/>
      <c r="D2" s="297"/>
      <c r="E2" s="297"/>
      <c r="F2" s="297"/>
      <c r="G2" s="297"/>
      <c r="H2" s="297"/>
      <c r="I2" s="297"/>
      <c r="J2" s="297"/>
      <c r="K2" s="297"/>
      <c r="M2" s="295" t="s">
        <v>21</v>
      </c>
      <c r="N2" s="295"/>
      <c r="O2" s="295"/>
      <c r="P2" s="295"/>
      <c r="Q2" s="295"/>
      <c r="R2" s="295"/>
      <c r="S2" s="295"/>
      <c r="T2" s="295"/>
      <c r="Z2"/>
    </row>
    <row r="3" spans="1:26" ht="15" x14ac:dyDescent="0.25">
      <c r="A3" s="296" t="s">
        <v>87</v>
      </c>
      <c r="B3" s="296"/>
      <c r="C3" s="296"/>
      <c r="D3" s="296"/>
      <c r="E3" s="296"/>
      <c r="F3" s="296"/>
      <c r="G3" s="296"/>
      <c r="H3" s="296"/>
      <c r="I3" s="296"/>
      <c r="J3" s="296"/>
      <c r="K3" s="296"/>
      <c r="M3" s="146"/>
      <c r="N3" s="147"/>
      <c r="O3" s="257" t="s">
        <v>36</v>
      </c>
      <c r="P3" s="258"/>
      <c r="Q3" s="259"/>
      <c r="R3" s="257" t="s">
        <v>37</v>
      </c>
      <c r="S3" s="258"/>
      <c r="T3" s="259"/>
      <c r="U3" s="253" t="str">
        <f>IF(O4&gt;=22,"Corect","Trebuie alocate cel puțin 22 de ore pe săptămână")</f>
        <v>Corect</v>
      </c>
      <c r="V3" s="254"/>
      <c r="W3" s="254"/>
      <c r="X3" s="254"/>
      <c r="Y3"/>
      <c r="Z3"/>
    </row>
    <row r="4" spans="1:26" ht="15" x14ac:dyDescent="0.25">
      <c r="A4" s="296" t="s">
        <v>190</v>
      </c>
      <c r="B4" s="296"/>
      <c r="C4" s="296"/>
      <c r="D4" s="296"/>
      <c r="E4" s="296"/>
      <c r="F4" s="296"/>
      <c r="G4" s="296"/>
      <c r="H4" s="296"/>
      <c r="I4" s="296"/>
      <c r="J4" s="296"/>
      <c r="K4" s="296"/>
      <c r="M4" s="263" t="s">
        <v>14</v>
      </c>
      <c r="N4" s="264"/>
      <c r="O4" s="260">
        <f>N169</f>
        <v>23</v>
      </c>
      <c r="P4" s="261"/>
      <c r="Q4" s="262"/>
      <c r="R4" s="260">
        <f>N187</f>
        <v>24</v>
      </c>
      <c r="S4" s="261"/>
      <c r="T4" s="262"/>
      <c r="U4" s="253" t="str">
        <f>IF(R4&gt;=22,"Corect","Trebuie alocate cel puțin 22 de ore pe săptămână")</f>
        <v>Corect</v>
      </c>
      <c r="V4" s="254"/>
      <c r="W4" s="254"/>
      <c r="X4" s="254"/>
      <c r="Y4"/>
      <c r="Z4"/>
    </row>
    <row r="5" spans="1:26" ht="15" x14ac:dyDescent="0.25">
      <c r="A5" s="298" t="s">
        <v>191</v>
      </c>
      <c r="B5" s="298"/>
      <c r="C5" s="298"/>
      <c r="D5" s="298"/>
      <c r="E5" s="298"/>
      <c r="F5" s="298"/>
      <c r="G5" s="298"/>
      <c r="H5" s="298"/>
      <c r="I5" s="298"/>
      <c r="J5" s="298"/>
      <c r="K5" s="298"/>
      <c r="M5" s="263" t="s">
        <v>15</v>
      </c>
      <c r="N5" s="264"/>
      <c r="O5" s="260">
        <v>27</v>
      </c>
      <c r="P5" s="261"/>
      <c r="Q5" s="262"/>
      <c r="R5" s="260">
        <v>25</v>
      </c>
      <c r="S5" s="261"/>
      <c r="T5" s="262"/>
      <c r="U5" s="253" t="str">
        <f>IF(O5&gt;=22,"Corect","Trebuie alocate cel puțin 22 de ore pe săptămână")</f>
        <v>Corect</v>
      </c>
      <c r="V5" s="254"/>
      <c r="W5" s="254"/>
      <c r="X5" s="254"/>
      <c r="Y5"/>
      <c r="Z5"/>
    </row>
    <row r="6" spans="1:26" ht="15" x14ac:dyDescent="0.25">
      <c r="A6" s="180" t="s">
        <v>491</v>
      </c>
      <c r="B6" s="180"/>
      <c r="C6" s="180"/>
      <c r="D6" s="180"/>
      <c r="E6" s="180"/>
      <c r="F6" s="180"/>
      <c r="G6" s="180"/>
      <c r="H6" s="180"/>
      <c r="I6" s="180"/>
      <c r="J6" s="180"/>
      <c r="K6" s="180"/>
      <c r="M6" s="263" t="s">
        <v>16</v>
      </c>
      <c r="N6" s="264"/>
      <c r="O6" s="260">
        <v>24</v>
      </c>
      <c r="P6" s="261"/>
      <c r="Q6" s="262"/>
      <c r="R6" s="260">
        <v>22</v>
      </c>
      <c r="S6" s="261"/>
      <c r="T6" s="262"/>
      <c r="U6" s="253" t="str">
        <f>IF(R5&gt;=22,"Corect","Trebuie alocate cel puțin 22 de ore pe săptămână")</f>
        <v>Corect</v>
      </c>
      <c r="V6" s="254"/>
      <c r="W6" s="254"/>
      <c r="X6" s="254"/>
      <c r="Y6"/>
      <c r="Z6"/>
    </row>
    <row r="7" spans="1:26" ht="15" x14ac:dyDescent="0.25">
      <c r="A7" s="180"/>
      <c r="B7" s="180"/>
      <c r="C7" s="180"/>
      <c r="D7" s="180"/>
      <c r="E7" s="180"/>
      <c r="F7" s="180"/>
      <c r="G7" s="180"/>
      <c r="H7" s="180"/>
      <c r="I7" s="180"/>
      <c r="J7" s="180"/>
      <c r="K7" s="180"/>
      <c r="M7" s="59"/>
      <c r="U7" s="253" t="str">
        <f>IF(O6&gt;=22,"Corect","Trebuie alocate cel puțin 22 de ore pe săptămână")</f>
        <v>Corect</v>
      </c>
      <c r="V7" s="254"/>
      <c r="W7" s="254"/>
      <c r="X7" s="254"/>
      <c r="Y7"/>
      <c r="Z7"/>
    </row>
    <row r="8" spans="1:26" ht="6.6" customHeight="1" x14ac:dyDescent="0.25">
      <c r="A8" s="180"/>
      <c r="B8" s="180"/>
      <c r="C8" s="180"/>
      <c r="D8" s="180"/>
      <c r="E8" s="180"/>
      <c r="F8" s="180"/>
      <c r="G8" s="180"/>
      <c r="H8" s="180"/>
      <c r="I8" s="180"/>
      <c r="J8" s="180"/>
      <c r="K8" s="180"/>
      <c r="M8" s="304" t="s">
        <v>154</v>
      </c>
      <c r="N8" s="304"/>
      <c r="O8" s="304"/>
      <c r="P8" s="304"/>
      <c r="Q8" s="304"/>
      <c r="R8" s="304"/>
      <c r="S8" s="304"/>
      <c r="T8" s="304"/>
      <c r="U8" s="253" t="str">
        <f>IF(R6&gt;=22,"Corect","Trebuie alocate cel puțin 22 de ore pe săptămână")</f>
        <v>Corect</v>
      </c>
      <c r="V8" s="254"/>
      <c r="W8" s="254"/>
      <c r="X8" s="254"/>
      <c r="Y8"/>
      <c r="Z8"/>
    </row>
    <row r="9" spans="1:26" ht="15" customHeight="1" x14ac:dyDescent="0.25">
      <c r="A9" s="179" t="s">
        <v>192</v>
      </c>
      <c r="B9" s="179"/>
      <c r="C9" s="179"/>
      <c r="D9" s="179"/>
      <c r="E9" s="179"/>
      <c r="F9" s="179"/>
      <c r="G9" s="179"/>
      <c r="H9" s="179"/>
      <c r="I9" s="179"/>
      <c r="J9" s="179"/>
      <c r="K9" s="179"/>
      <c r="M9" s="304"/>
      <c r="N9" s="304"/>
      <c r="O9" s="304"/>
      <c r="P9" s="304"/>
      <c r="Q9" s="304"/>
      <c r="R9" s="304"/>
      <c r="S9" s="304"/>
      <c r="T9" s="304"/>
      <c r="U9"/>
      <c r="V9"/>
      <c r="W9"/>
      <c r="X9"/>
      <c r="Y9"/>
      <c r="Z9"/>
    </row>
    <row r="10" spans="1:26" ht="15" x14ac:dyDescent="0.25">
      <c r="A10" s="179" t="s">
        <v>193</v>
      </c>
      <c r="B10" s="179"/>
      <c r="C10" s="179"/>
      <c r="D10" s="179"/>
      <c r="E10" s="179"/>
      <c r="F10" s="179"/>
      <c r="G10" s="179"/>
      <c r="H10" s="179"/>
      <c r="I10" s="179"/>
      <c r="J10" s="179"/>
      <c r="K10" s="179"/>
      <c r="M10" s="304"/>
      <c r="N10" s="304"/>
      <c r="O10" s="304"/>
      <c r="P10" s="304"/>
      <c r="Q10" s="304"/>
      <c r="R10" s="304"/>
      <c r="S10" s="304"/>
      <c r="T10" s="304"/>
      <c r="Y10"/>
      <c r="Z10"/>
    </row>
    <row r="11" spans="1:26" ht="15" x14ac:dyDescent="0.25">
      <c r="A11" s="179" t="s">
        <v>18</v>
      </c>
      <c r="B11" s="179"/>
      <c r="C11" s="179"/>
      <c r="D11" s="179"/>
      <c r="E11" s="179"/>
      <c r="F11" s="179"/>
      <c r="G11" s="179"/>
      <c r="H11" s="179"/>
      <c r="I11" s="179"/>
      <c r="J11" s="179"/>
      <c r="K11" s="179"/>
      <c r="M11" s="304"/>
      <c r="N11" s="304"/>
      <c r="O11" s="304"/>
      <c r="P11" s="304"/>
      <c r="Q11" s="304"/>
      <c r="R11" s="304"/>
      <c r="S11" s="304"/>
      <c r="T11" s="304"/>
      <c r="U11" s="255" t="s">
        <v>99</v>
      </c>
      <c r="V11" s="255"/>
      <c r="W11" s="255"/>
      <c r="X11" s="255"/>
      <c r="Y11"/>
      <c r="Z11"/>
    </row>
    <row r="12" spans="1:26" ht="15" x14ac:dyDescent="0.25">
      <c r="A12" s="179" t="s">
        <v>19</v>
      </c>
      <c r="B12" s="179"/>
      <c r="C12" s="179"/>
      <c r="D12" s="179"/>
      <c r="E12" s="179"/>
      <c r="F12" s="179"/>
      <c r="G12" s="179"/>
      <c r="H12" s="179"/>
      <c r="I12" s="179"/>
      <c r="J12" s="179"/>
      <c r="K12" s="179"/>
      <c r="M12" s="67"/>
      <c r="N12" s="67"/>
      <c r="O12" s="67"/>
      <c r="P12" s="67"/>
      <c r="Q12" s="67"/>
      <c r="R12" s="67"/>
      <c r="S12" s="67"/>
      <c r="T12" s="67"/>
      <c r="U12" s="255"/>
      <c r="V12" s="255"/>
      <c r="W12" s="255"/>
      <c r="X12" s="255"/>
      <c r="Y12"/>
      <c r="Z12"/>
    </row>
    <row r="13" spans="1:26" ht="15" x14ac:dyDescent="0.25">
      <c r="A13" s="179"/>
      <c r="B13" s="179"/>
      <c r="C13" s="179"/>
      <c r="D13" s="179"/>
      <c r="E13" s="179"/>
      <c r="F13" s="179"/>
      <c r="G13" s="179"/>
      <c r="H13" s="179"/>
      <c r="I13" s="179"/>
      <c r="J13" s="179"/>
      <c r="K13" s="179"/>
      <c r="M13" s="327" t="s">
        <v>22</v>
      </c>
      <c r="N13" s="327"/>
      <c r="O13" s="327"/>
      <c r="P13" s="327"/>
      <c r="Q13" s="327"/>
      <c r="R13" s="327"/>
      <c r="S13" s="327"/>
      <c r="T13" s="327"/>
      <c r="U13" s="255"/>
      <c r="V13" s="255"/>
      <c r="W13" s="255"/>
      <c r="X13" s="255"/>
      <c r="Y13"/>
      <c r="Z13"/>
    </row>
    <row r="14" spans="1:26" ht="15" customHeight="1" x14ac:dyDescent="0.25">
      <c r="A14" s="177" t="s">
        <v>0</v>
      </c>
      <c r="B14" s="177"/>
      <c r="C14" s="177"/>
      <c r="D14" s="177"/>
      <c r="E14" s="177"/>
      <c r="F14" s="177"/>
      <c r="G14" s="177"/>
      <c r="H14" s="177"/>
      <c r="I14" s="177"/>
      <c r="J14" s="177"/>
      <c r="K14" s="177"/>
      <c r="M14" s="176" t="s">
        <v>485</v>
      </c>
      <c r="N14" s="177"/>
      <c r="O14" s="177"/>
      <c r="P14" s="177"/>
      <c r="Q14" s="177"/>
      <c r="R14" s="177"/>
      <c r="S14" s="177"/>
      <c r="T14" s="177"/>
      <c r="U14" s="255"/>
      <c r="V14" s="255"/>
      <c r="W14" s="255"/>
      <c r="X14" s="255"/>
      <c r="Y14"/>
      <c r="Z14"/>
    </row>
    <row r="15" spans="1:26" ht="15" customHeight="1" x14ac:dyDescent="0.25">
      <c r="A15" s="177" t="s">
        <v>1</v>
      </c>
      <c r="B15" s="177"/>
      <c r="C15" s="177"/>
      <c r="D15" s="177"/>
      <c r="E15" s="177"/>
      <c r="F15" s="177"/>
      <c r="G15" s="177"/>
      <c r="H15" s="177"/>
      <c r="I15" s="177"/>
      <c r="J15" s="177"/>
      <c r="K15" s="177"/>
      <c r="M15" s="303" t="s">
        <v>486</v>
      </c>
      <c r="N15" s="179"/>
      <c r="O15" s="179"/>
      <c r="P15" s="179"/>
      <c r="Q15" s="179"/>
      <c r="R15" s="179"/>
      <c r="S15" s="179"/>
      <c r="T15" s="179"/>
      <c r="U15" s="255"/>
      <c r="V15" s="255"/>
      <c r="W15" s="255"/>
      <c r="X15" s="255"/>
      <c r="Y15"/>
      <c r="Z15"/>
    </row>
    <row r="16" spans="1:26" ht="12.75" customHeight="1" x14ac:dyDescent="0.2">
      <c r="A16" s="179" t="s">
        <v>287</v>
      </c>
      <c r="B16" s="179"/>
      <c r="C16" s="179"/>
      <c r="D16" s="179"/>
      <c r="E16" s="179"/>
      <c r="F16" s="179"/>
      <c r="G16" s="179"/>
      <c r="H16" s="179"/>
      <c r="I16" s="179"/>
      <c r="J16" s="179"/>
      <c r="K16" s="179"/>
      <c r="M16" s="5" t="s">
        <v>487</v>
      </c>
      <c r="N16" s="5"/>
      <c r="O16" s="5"/>
      <c r="P16" s="5"/>
      <c r="Q16" s="5"/>
      <c r="R16" s="5"/>
      <c r="S16" s="5"/>
      <c r="T16" s="5"/>
      <c r="U16" s="255"/>
      <c r="V16" s="255"/>
      <c r="W16" s="255"/>
      <c r="X16" s="255"/>
      <c r="Y16" s="5"/>
      <c r="Z16" s="5"/>
    </row>
    <row r="17" spans="1:26" x14ac:dyDescent="0.2">
      <c r="A17" s="177" t="s">
        <v>286</v>
      </c>
      <c r="B17" s="179"/>
      <c r="C17" s="179"/>
      <c r="D17" s="179"/>
      <c r="E17" s="179"/>
      <c r="F17" s="179"/>
      <c r="G17" s="179"/>
      <c r="H17" s="179"/>
      <c r="I17" s="179"/>
      <c r="J17" s="179"/>
      <c r="K17" s="179"/>
      <c r="M17" s="99" t="s">
        <v>488</v>
      </c>
      <c r="N17" s="100"/>
      <c r="O17" s="100"/>
      <c r="P17" s="100"/>
      <c r="Q17" s="100"/>
      <c r="R17" s="100"/>
      <c r="S17" s="100"/>
      <c r="T17" s="100"/>
      <c r="U17" s="5"/>
      <c r="V17" s="5"/>
      <c r="W17" s="5"/>
      <c r="X17" s="5"/>
      <c r="Y17" s="5"/>
      <c r="Z17" s="5"/>
    </row>
    <row r="18" spans="1:26" ht="12.75" customHeight="1" x14ac:dyDescent="0.2">
      <c r="A18" s="179" t="s">
        <v>288</v>
      </c>
      <c r="B18" s="179"/>
      <c r="C18" s="179"/>
      <c r="D18" s="179"/>
      <c r="E18" s="179"/>
      <c r="F18" s="179"/>
      <c r="G18" s="179"/>
      <c r="H18" s="179"/>
      <c r="I18" s="179"/>
      <c r="J18" s="179"/>
      <c r="K18" s="179"/>
      <c r="M18" s="193" t="s">
        <v>489</v>
      </c>
      <c r="N18" s="194"/>
      <c r="O18" s="194"/>
      <c r="P18" s="194"/>
      <c r="Q18" s="194"/>
      <c r="R18" s="194"/>
      <c r="S18" s="194"/>
      <c r="T18" s="194"/>
      <c r="U18" s="5"/>
      <c r="V18" s="5"/>
      <c r="W18" s="5"/>
      <c r="X18" s="5"/>
      <c r="Y18" s="5"/>
      <c r="Z18" s="5"/>
    </row>
    <row r="19" spans="1:26" x14ac:dyDescent="0.2">
      <c r="A19" s="179" t="s">
        <v>71</v>
      </c>
      <c r="B19" s="179"/>
      <c r="C19" s="179"/>
      <c r="D19" s="179"/>
      <c r="E19" s="179"/>
      <c r="F19" s="179"/>
      <c r="G19" s="179"/>
      <c r="H19" s="179"/>
      <c r="I19" s="179"/>
      <c r="J19" s="179"/>
      <c r="K19" s="179"/>
      <c r="M19" s="180"/>
      <c r="N19" s="180"/>
      <c r="O19" s="180"/>
      <c r="P19" s="180"/>
      <c r="Q19" s="180"/>
      <c r="R19" s="180"/>
      <c r="S19" s="180"/>
      <c r="T19" s="180"/>
      <c r="U19" s="5"/>
      <c r="V19" s="5"/>
      <c r="W19" s="5"/>
      <c r="X19" s="5"/>
      <c r="Y19" s="5"/>
      <c r="Z19" s="5"/>
    </row>
    <row r="20" spans="1:26" x14ac:dyDescent="0.2">
      <c r="A20" s="179" t="s">
        <v>88</v>
      </c>
      <c r="B20" s="179"/>
      <c r="C20" s="179"/>
      <c r="D20" s="179"/>
      <c r="E20" s="179"/>
      <c r="F20" s="179"/>
      <c r="G20" s="179"/>
      <c r="H20" s="179"/>
      <c r="I20" s="179"/>
      <c r="J20" s="179"/>
      <c r="K20" s="179"/>
      <c r="M20" s="180"/>
      <c r="N20" s="180"/>
      <c r="O20" s="180"/>
      <c r="P20" s="180"/>
      <c r="Q20" s="180"/>
      <c r="R20" s="180"/>
      <c r="S20" s="180"/>
      <c r="T20" s="180"/>
      <c r="U20" s="5"/>
      <c r="V20" s="5"/>
      <c r="W20" s="5"/>
      <c r="X20" s="5"/>
      <c r="Y20" s="5"/>
      <c r="Z20" s="5"/>
    </row>
    <row r="21" spans="1:26" x14ac:dyDescent="0.2">
      <c r="A21" s="200" t="s">
        <v>137</v>
      </c>
      <c r="B21" s="200"/>
      <c r="C21" s="200"/>
      <c r="D21" s="200"/>
      <c r="E21" s="200"/>
      <c r="F21" s="200"/>
      <c r="G21" s="200"/>
      <c r="H21" s="200"/>
      <c r="I21" s="200"/>
      <c r="J21" s="200"/>
      <c r="K21" s="200"/>
      <c r="M21" s="3"/>
      <c r="N21" s="3"/>
      <c r="O21" s="3"/>
      <c r="P21" s="3"/>
      <c r="Q21" s="3"/>
      <c r="R21" s="3"/>
      <c r="S21" s="3"/>
      <c r="T21" s="3"/>
      <c r="U21" s="5"/>
      <c r="V21" s="5"/>
      <c r="W21" s="5"/>
      <c r="X21" s="5"/>
      <c r="Y21" s="5"/>
      <c r="Z21" s="5"/>
    </row>
    <row r="22" spans="1:26" ht="1.9" customHeight="1" x14ac:dyDescent="0.2">
      <c r="A22" s="65"/>
      <c r="B22" s="65"/>
      <c r="C22" s="65"/>
      <c r="D22" s="65"/>
      <c r="E22" s="65"/>
      <c r="F22" s="65"/>
      <c r="G22" s="65"/>
      <c r="H22" s="65"/>
      <c r="I22" s="65"/>
      <c r="J22" s="65"/>
      <c r="K22" s="65"/>
      <c r="L22" s="66"/>
      <c r="M22" s="199" t="s">
        <v>103</v>
      </c>
      <c r="N22" s="199"/>
      <c r="O22" s="199"/>
      <c r="P22" s="199"/>
      <c r="Q22" s="199"/>
      <c r="R22" s="199"/>
      <c r="S22" s="199"/>
      <c r="T22" s="199"/>
      <c r="U22" s="5"/>
      <c r="V22" s="5"/>
      <c r="W22" s="5"/>
      <c r="X22" s="5"/>
      <c r="Y22" s="5"/>
      <c r="Z22" s="5"/>
    </row>
    <row r="23" spans="1:26" x14ac:dyDescent="0.2">
      <c r="A23" s="199" t="s">
        <v>118</v>
      </c>
      <c r="B23" s="199"/>
      <c r="C23" s="199"/>
      <c r="D23" s="199"/>
      <c r="E23" s="199"/>
      <c r="F23" s="199"/>
      <c r="G23" s="199"/>
      <c r="H23" s="199"/>
      <c r="I23" s="199"/>
      <c r="J23" s="199"/>
      <c r="K23" s="199"/>
      <c r="L23" s="66"/>
      <c r="M23" s="199"/>
      <c r="N23" s="199"/>
      <c r="O23" s="199"/>
      <c r="P23" s="199"/>
      <c r="Q23" s="199"/>
      <c r="R23" s="199"/>
      <c r="S23" s="199"/>
      <c r="T23" s="199"/>
      <c r="U23" s="5"/>
      <c r="V23" s="5"/>
      <c r="W23" s="5"/>
      <c r="X23" s="5"/>
      <c r="Y23" s="5"/>
      <c r="Z23" s="5"/>
    </row>
    <row r="24" spans="1:26" x14ac:dyDescent="0.2">
      <c r="A24" s="199"/>
      <c r="B24" s="199"/>
      <c r="C24" s="199"/>
      <c r="D24" s="199"/>
      <c r="E24" s="199"/>
      <c r="F24" s="199"/>
      <c r="G24" s="199"/>
      <c r="H24" s="199"/>
      <c r="I24" s="199"/>
      <c r="J24" s="199"/>
      <c r="K24" s="199"/>
      <c r="L24" s="66"/>
      <c r="M24" s="199"/>
      <c r="N24" s="199"/>
      <c r="O24" s="199"/>
      <c r="P24" s="199"/>
      <c r="Q24" s="199"/>
      <c r="R24" s="199"/>
      <c r="S24" s="199"/>
      <c r="T24" s="199"/>
      <c r="U24" s="5"/>
      <c r="V24" s="5"/>
      <c r="W24" s="5"/>
      <c r="X24" s="5"/>
      <c r="Y24" s="5"/>
      <c r="Z24" s="5"/>
    </row>
    <row r="25" spans="1:26" x14ac:dyDescent="0.2">
      <c r="A25" s="199"/>
      <c r="B25" s="199"/>
      <c r="C25" s="199"/>
      <c r="D25" s="199"/>
      <c r="E25" s="199"/>
      <c r="F25" s="199"/>
      <c r="G25" s="199"/>
      <c r="H25" s="199"/>
      <c r="I25" s="199"/>
      <c r="J25" s="199"/>
      <c r="K25" s="199"/>
      <c r="L25" s="66"/>
      <c r="M25" s="199"/>
      <c r="N25" s="199"/>
      <c r="O25" s="199"/>
      <c r="P25" s="199"/>
      <c r="Q25" s="199"/>
      <c r="R25" s="199"/>
      <c r="S25" s="199"/>
      <c r="T25" s="199"/>
      <c r="U25" s="5"/>
      <c r="V25" s="5"/>
      <c r="W25" s="5"/>
      <c r="X25" s="5"/>
      <c r="Y25" s="5"/>
      <c r="Z25" s="5"/>
    </row>
    <row r="26" spans="1:26" x14ac:dyDescent="0.2">
      <c r="A26" s="199"/>
      <c r="B26" s="199"/>
      <c r="C26" s="199"/>
      <c r="D26" s="199"/>
      <c r="E26" s="199"/>
      <c r="F26" s="199"/>
      <c r="G26" s="199"/>
      <c r="H26" s="199"/>
      <c r="I26" s="199"/>
      <c r="J26" s="199"/>
      <c r="K26" s="199"/>
      <c r="L26" s="66"/>
      <c r="M26" s="199"/>
      <c r="N26" s="199"/>
      <c r="O26" s="199"/>
      <c r="P26" s="199"/>
      <c r="Q26" s="199"/>
      <c r="R26" s="199"/>
      <c r="S26" s="199"/>
      <c r="T26" s="199"/>
      <c r="U26" s="5"/>
      <c r="V26" s="5"/>
      <c r="W26" s="5"/>
      <c r="X26" s="5"/>
      <c r="Y26" s="5"/>
      <c r="Z26" s="5"/>
    </row>
    <row r="27" spans="1:26" ht="3.6" customHeight="1" x14ac:dyDescent="0.2">
      <c r="A27" s="2"/>
      <c r="B27" s="2"/>
      <c r="C27" s="2"/>
      <c r="D27" s="2"/>
      <c r="E27" s="2"/>
      <c r="F27" s="2"/>
      <c r="G27" s="2"/>
      <c r="H27" s="2"/>
      <c r="I27" s="2"/>
      <c r="J27" s="2"/>
      <c r="K27" s="2"/>
      <c r="M27" s="3"/>
      <c r="N27" s="3"/>
      <c r="O27" s="3"/>
      <c r="P27" s="3"/>
      <c r="Q27" s="3"/>
      <c r="R27" s="3"/>
      <c r="U27" s="5"/>
      <c r="V27" s="5"/>
      <c r="W27" s="5"/>
      <c r="X27" s="5"/>
      <c r="Y27" s="5"/>
      <c r="Z27" s="5"/>
    </row>
    <row r="28" spans="1:26" x14ac:dyDescent="0.2">
      <c r="A28" s="181" t="s">
        <v>17</v>
      </c>
      <c r="B28" s="181"/>
      <c r="C28" s="181"/>
      <c r="D28" s="181"/>
      <c r="E28" s="181"/>
      <c r="F28" s="181"/>
      <c r="G28" s="181"/>
      <c r="H28" s="181"/>
      <c r="I28" s="181"/>
      <c r="J28" s="181"/>
      <c r="K28" s="181"/>
      <c r="M28" s="32"/>
      <c r="N28" s="32"/>
      <c r="O28" s="32"/>
      <c r="P28" s="32"/>
      <c r="Q28" s="32"/>
      <c r="R28" s="32"/>
      <c r="S28" s="32"/>
      <c r="T28" s="32"/>
      <c r="U28" s="5"/>
      <c r="V28" s="5"/>
      <c r="W28" s="5"/>
      <c r="X28" s="5"/>
      <c r="Y28" s="5"/>
      <c r="Z28" s="5"/>
    </row>
    <row r="29" spans="1:26" x14ac:dyDescent="0.2">
      <c r="A29" s="141"/>
      <c r="B29" s="112" t="s">
        <v>2</v>
      </c>
      <c r="C29" s="114"/>
      <c r="D29" s="112" t="s">
        <v>3</v>
      </c>
      <c r="E29" s="113"/>
      <c r="F29" s="114"/>
      <c r="G29" s="138" t="s">
        <v>20</v>
      </c>
      <c r="H29" s="138" t="s">
        <v>10</v>
      </c>
      <c r="I29" s="112" t="s">
        <v>4</v>
      </c>
      <c r="J29" s="113"/>
      <c r="K29" s="114"/>
      <c r="M29" s="180" t="s">
        <v>195</v>
      </c>
      <c r="N29" s="180"/>
      <c r="O29" s="180"/>
      <c r="P29" s="180"/>
      <c r="Q29" s="180"/>
      <c r="R29" s="180"/>
      <c r="S29" s="180"/>
      <c r="T29" s="180"/>
    </row>
    <row r="30" spans="1:26" x14ac:dyDescent="0.2">
      <c r="A30" s="142"/>
      <c r="B30" s="115"/>
      <c r="C30" s="117"/>
      <c r="D30" s="115"/>
      <c r="E30" s="116"/>
      <c r="F30" s="117"/>
      <c r="G30" s="139"/>
      <c r="H30" s="139"/>
      <c r="I30" s="115"/>
      <c r="J30" s="116"/>
      <c r="K30" s="117"/>
      <c r="M30" s="180"/>
      <c r="N30" s="180"/>
      <c r="O30" s="180"/>
      <c r="P30" s="180"/>
      <c r="Q30" s="180"/>
      <c r="R30" s="180"/>
      <c r="S30" s="180"/>
      <c r="T30" s="180"/>
    </row>
    <row r="31" spans="1:26" x14ac:dyDescent="0.2">
      <c r="A31" s="143"/>
      <c r="B31" s="4" t="s">
        <v>5</v>
      </c>
      <c r="C31" s="4" t="s">
        <v>6</v>
      </c>
      <c r="D31" s="4" t="s">
        <v>7</v>
      </c>
      <c r="E31" s="4" t="s">
        <v>8</v>
      </c>
      <c r="F31" s="4" t="s">
        <v>9</v>
      </c>
      <c r="G31" s="140"/>
      <c r="H31" s="140"/>
      <c r="I31" s="4" t="s">
        <v>11</v>
      </c>
      <c r="J31" s="4" t="s">
        <v>12</v>
      </c>
      <c r="K31" s="4" t="s">
        <v>13</v>
      </c>
      <c r="M31" s="180"/>
      <c r="N31" s="180"/>
      <c r="O31" s="180"/>
      <c r="P31" s="180"/>
      <c r="Q31" s="180"/>
      <c r="R31" s="180"/>
      <c r="S31" s="180"/>
      <c r="T31" s="180"/>
    </row>
    <row r="32" spans="1:26" x14ac:dyDescent="0.2">
      <c r="A32" s="27" t="s">
        <v>14</v>
      </c>
      <c r="B32" s="26">
        <v>14</v>
      </c>
      <c r="C32" s="26">
        <v>14</v>
      </c>
      <c r="D32" s="6">
        <v>3</v>
      </c>
      <c r="E32" s="6">
        <v>3</v>
      </c>
      <c r="F32" s="6">
        <v>2</v>
      </c>
      <c r="G32" s="6"/>
      <c r="H32" s="98" t="s">
        <v>194</v>
      </c>
      <c r="I32" s="6">
        <v>2</v>
      </c>
      <c r="J32" s="6">
        <v>1</v>
      </c>
      <c r="K32" s="6">
        <v>13</v>
      </c>
      <c r="L32" s="19"/>
      <c r="M32" s="180"/>
      <c r="N32" s="180"/>
      <c r="O32" s="180"/>
      <c r="P32" s="180"/>
      <c r="Q32" s="180"/>
      <c r="R32" s="180"/>
      <c r="S32" s="180"/>
      <c r="T32" s="180"/>
      <c r="U32" s="118" t="str">
        <f t="shared" ref="U32" si="0">IF(SUM(B32:K32)=52,"Corect","Suma trebuie să fie 52")</f>
        <v>Corect</v>
      </c>
      <c r="V32" s="118"/>
    </row>
    <row r="33" spans="1:26" x14ac:dyDescent="0.2">
      <c r="A33" s="27" t="s">
        <v>15</v>
      </c>
      <c r="B33" s="26">
        <v>14</v>
      </c>
      <c r="C33" s="26">
        <v>14</v>
      </c>
      <c r="D33" s="6">
        <v>3</v>
      </c>
      <c r="E33" s="6">
        <v>3</v>
      </c>
      <c r="F33" s="6">
        <v>2</v>
      </c>
      <c r="G33" s="6"/>
      <c r="H33" s="98" t="s">
        <v>194</v>
      </c>
      <c r="I33" s="6">
        <v>2</v>
      </c>
      <c r="J33" s="6">
        <v>1</v>
      </c>
      <c r="K33" s="6">
        <v>13</v>
      </c>
      <c r="M33" s="180"/>
      <c r="N33" s="180"/>
      <c r="O33" s="180"/>
      <c r="P33" s="180"/>
      <c r="Q33" s="180"/>
      <c r="R33" s="180"/>
      <c r="S33" s="180"/>
      <c r="T33" s="180"/>
      <c r="U33" s="118" t="str">
        <f t="shared" ref="U33:U34" si="1">IF(SUM(B33:K33)=52,"Corect","Suma trebuie să fie 52")</f>
        <v>Corect</v>
      </c>
      <c r="V33" s="118"/>
    </row>
    <row r="34" spans="1:26" ht="24.75" customHeight="1" x14ac:dyDescent="0.2">
      <c r="A34" s="28" t="s">
        <v>16</v>
      </c>
      <c r="B34" s="26">
        <v>14</v>
      </c>
      <c r="C34" s="26">
        <v>12</v>
      </c>
      <c r="D34" s="6">
        <v>3</v>
      </c>
      <c r="E34" s="6">
        <v>5</v>
      </c>
      <c r="F34" s="6">
        <v>2</v>
      </c>
      <c r="G34" s="6"/>
      <c r="H34" s="98" t="s">
        <v>194</v>
      </c>
      <c r="I34" s="6">
        <v>2</v>
      </c>
      <c r="J34" s="6">
        <v>1</v>
      </c>
      <c r="K34" s="6">
        <v>13</v>
      </c>
      <c r="M34" s="180"/>
      <c r="N34" s="180"/>
      <c r="O34" s="180"/>
      <c r="P34" s="180"/>
      <c r="Q34" s="180"/>
      <c r="R34" s="180"/>
      <c r="S34" s="180"/>
      <c r="T34" s="180"/>
      <c r="U34" s="118" t="str">
        <f t="shared" si="1"/>
        <v>Corect</v>
      </c>
      <c r="V34" s="118"/>
    </row>
    <row r="35" spans="1:26" ht="19.5" customHeight="1" x14ac:dyDescent="0.2">
      <c r="A35" s="203" t="s">
        <v>490</v>
      </c>
      <c r="B35" s="204"/>
      <c r="C35" s="204"/>
      <c r="D35" s="204"/>
      <c r="E35" s="204"/>
      <c r="F35" s="204"/>
      <c r="G35" s="204"/>
      <c r="H35" s="204"/>
      <c r="I35" s="204"/>
      <c r="J35" s="204"/>
      <c r="K35" s="204"/>
    </row>
    <row r="36" spans="1:26" ht="12.75" customHeight="1" x14ac:dyDescent="0.2">
      <c r="A36" s="205"/>
      <c r="B36" s="180"/>
      <c r="C36" s="180"/>
      <c r="D36" s="180"/>
      <c r="E36" s="180"/>
      <c r="F36" s="180"/>
      <c r="G36" s="180"/>
      <c r="H36" s="180"/>
      <c r="I36" s="180"/>
      <c r="J36" s="180"/>
      <c r="K36" s="180"/>
    </row>
    <row r="37" spans="1:26" ht="8.25" customHeight="1" x14ac:dyDescent="0.2">
      <c r="A37" s="180"/>
      <c r="B37" s="180"/>
      <c r="C37" s="180"/>
      <c r="D37" s="180"/>
      <c r="E37" s="180"/>
      <c r="F37" s="180"/>
      <c r="G37" s="180"/>
      <c r="H37" s="180"/>
      <c r="I37" s="180"/>
      <c r="J37" s="180"/>
      <c r="K37" s="180"/>
    </row>
    <row r="38" spans="1:26" ht="15" customHeight="1" x14ac:dyDescent="0.2">
      <c r="A38" s="123" t="s">
        <v>140</v>
      </c>
      <c r="B38" s="123"/>
      <c r="C38" s="123"/>
      <c r="D38" s="123"/>
      <c r="E38" s="123"/>
      <c r="F38" s="123"/>
      <c r="G38" s="123"/>
      <c r="H38" s="123"/>
      <c r="I38" s="123"/>
      <c r="J38" s="123"/>
      <c r="K38" s="123"/>
      <c r="L38" s="123"/>
      <c r="M38" s="123"/>
      <c r="N38" s="123"/>
      <c r="O38" s="123"/>
      <c r="P38" s="123"/>
      <c r="Q38" s="123"/>
      <c r="R38" s="123"/>
      <c r="S38" s="123"/>
      <c r="T38" s="123"/>
    </row>
    <row r="39" spans="1:26" ht="12.75" customHeight="1" thickBot="1" x14ac:dyDescent="0.25">
      <c r="A39" s="123"/>
      <c r="B39" s="123"/>
      <c r="C39" s="123"/>
      <c r="D39" s="123"/>
      <c r="E39" s="123"/>
      <c r="F39" s="123"/>
      <c r="G39" s="123"/>
      <c r="H39" s="123"/>
      <c r="I39" s="123"/>
      <c r="J39" s="123"/>
      <c r="K39" s="123"/>
      <c r="L39" s="123"/>
      <c r="M39" s="123"/>
      <c r="N39" s="123"/>
      <c r="O39" s="123"/>
      <c r="P39" s="123"/>
      <c r="Q39" s="123"/>
      <c r="R39" s="123"/>
      <c r="S39" s="123"/>
      <c r="T39" s="123"/>
      <c r="U39" s="119" t="s">
        <v>163</v>
      </c>
      <c r="V39" s="119"/>
      <c r="W39" s="119"/>
      <c r="X39" s="119"/>
      <c r="Y39" s="119"/>
    </row>
    <row r="40" spans="1:26" ht="12.75" customHeight="1" thickBot="1" x14ac:dyDescent="0.25">
      <c r="A40" s="209" t="s">
        <v>291</v>
      </c>
      <c r="B40" s="210"/>
      <c r="C40" s="210"/>
      <c r="D40" s="210"/>
      <c r="E40" s="210"/>
      <c r="F40" s="210"/>
      <c r="G40" s="210"/>
      <c r="H40" s="210"/>
      <c r="I40" s="210"/>
      <c r="J40" s="211"/>
      <c r="K40" s="212" t="s">
        <v>292</v>
      </c>
      <c r="L40" s="210"/>
      <c r="M40" s="210"/>
      <c r="N40" s="210"/>
      <c r="O40" s="210"/>
      <c r="P40" s="210"/>
      <c r="Q40" s="210"/>
      <c r="R40" s="210"/>
      <c r="S40" s="210"/>
      <c r="T40" s="213"/>
      <c r="U40" s="119"/>
      <c r="V40" s="119"/>
      <c r="W40" s="119"/>
      <c r="X40" s="119"/>
      <c r="Y40" s="119"/>
    </row>
    <row r="41" spans="1:26" ht="13.5" thickBot="1" x14ac:dyDescent="0.25">
      <c r="A41" s="214" t="s">
        <v>293</v>
      </c>
      <c r="B41" s="215"/>
      <c r="C41" s="215"/>
      <c r="D41" s="215"/>
      <c r="E41" s="215"/>
      <c r="F41" s="215"/>
      <c r="G41" s="215"/>
      <c r="H41" s="215"/>
      <c r="I41" s="215"/>
      <c r="J41" s="216"/>
      <c r="K41" s="214" t="s">
        <v>294</v>
      </c>
      <c r="L41" s="215"/>
      <c r="M41" s="215"/>
      <c r="N41" s="215"/>
      <c r="O41" s="215"/>
      <c r="P41" s="215"/>
      <c r="Q41" s="215"/>
      <c r="R41" s="215"/>
      <c r="S41" s="215"/>
      <c r="T41" s="216"/>
      <c r="U41" s="119"/>
      <c r="V41" s="119"/>
      <c r="W41" s="119"/>
      <c r="X41" s="119"/>
      <c r="Y41" s="119"/>
    </row>
    <row r="42" spans="1:26" ht="27" customHeight="1" thickBot="1" x14ac:dyDescent="0.25">
      <c r="A42" s="185" t="s">
        <v>295</v>
      </c>
      <c r="B42" s="186"/>
      <c r="C42" s="186"/>
      <c r="D42" s="186"/>
      <c r="E42" s="186"/>
      <c r="F42" s="186"/>
      <c r="G42" s="186"/>
      <c r="H42" s="186"/>
      <c r="I42" s="186"/>
      <c r="J42" s="187"/>
      <c r="K42" s="185" t="s">
        <v>296</v>
      </c>
      <c r="L42" s="186"/>
      <c r="M42" s="186"/>
      <c r="N42" s="186"/>
      <c r="O42" s="186"/>
      <c r="P42" s="186"/>
      <c r="Q42" s="186"/>
      <c r="R42" s="186"/>
      <c r="S42" s="186"/>
      <c r="T42" s="187"/>
      <c r="U42" s="119"/>
      <c r="V42" s="119"/>
      <c r="W42" s="119"/>
      <c r="X42" s="119"/>
      <c r="Y42" s="119"/>
    </row>
    <row r="43" spans="1:26" x14ac:dyDescent="0.2">
      <c r="A43" s="188" t="s">
        <v>297</v>
      </c>
      <c r="B43" s="189"/>
      <c r="C43" s="189"/>
      <c r="D43" s="189"/>
      <c r="E43" s="189"/>
      <c r="F43" s="189"/>
      <c r="G43" s="189"/>
      <c r="H43" s="189"/>
      <c r="I43" s="189"/>
      <c r="J43" s="190"/>
      <c r="K43" s="188" t="s">
        <v>298</v>
      </c>
      <c r="L43" s="189"/>
      <c r="M43" s="189"/>
      <c r="N43" s="189"/>
      <c r="O43" s="189"/>
      <c r="P43" s="189"/>
      <c r="Q43" s="189"/>
      <c r="R43" s="189"/>
      <c r="S43" s="189"/>
      <c r="T43" s="190"/>
      <c r="U43" s="119"/>
      <c r="V43" s="119"/>
      <c r="W43" s="119"/>
      <c r="X43" s="119"/>
      <c r="Y43" s="119"/>
    </row>
    <row r="44" spans="1:26" ht="27" customHeight="1" x14ac:dyDescent="0.2">
      <c r="A44" s="386" t="s">
        <v>299</v>
      </c>
      <c r="B44" s="387"/>
      <c r="C44" s="387"/>
      <c r="D44" s="387"/>
      <c r="E44" s="387"/>
      <c r="F44" s="387"/>
      <c r="G44" s="387"/>
      <c r="H44" s="387"/>
      <c r="I44" s="387"/>
      <c r="J44" s="388"/>
      <c r="K44" s="386" t="s">
        <v>300</v>
      </c>
      <c r="L44" s="387"/>
      <c r="M44" s="387"/>
      <c r="N44" s="387"/>
      <c r="O44" s="387"/>
      <c r="P44" s="387"/>
      <c r="Q44" s="387"/>
      <c r="R44" s="387"/>
      <c r="S44" s="387"/>
      <c r="T44" s="388"/>
      <c r="U44" s="119"/>
      <c r="V44" s="119"/>
      <c r="W44" s="119"/>
      <c r="X44" s="119"/>
      <c r="Y44" s="119"/>
    </row>
    <row r="45" spans="1:26" ht="27" customHeight="1" x14ac:dyDescent="0.2">
      <c r="A45" s="386" t="s">
        <v>301</v>
      </c>
      <c r="B45" s="387"/>
      <c r="C45" s="387"/>
      <c r="D45" s="387"/>
      <c r="E45" s="387"/>
      <c r="F45" s="387"/>
      <c r="G45" s="387"/>
      <c r="H45" s="387"/>
      <c r="I45" s="387"/>
      <c r="J45" s="388"/>
      <c r="K45" s="386" t="s">
        <v>302</v>
      </c>
      <c r="L45" s="387"/>
      <c r="M45" s="387"/>
      <c r="N45" s="387"/>
      <c r="O45" s="387"/>
      <c r="P45" s="387"/>
      <c r="Q45" s="387"/>
      <c r="R45" s="387"/>
      <c r="S45" s="387"/>
      <c r="T45" s="388"/>
      <c r="U45" s="119"/>
      <c r="V45" s="119"/>
      <c r="W45" s="119"/>
      <c r="X45" s="119"/>
      <c r="Y45" s="119"/>
    </row>
    <row r="46" spans="1:26" ht="36" customHeight="1" x14ac:dyDescent="0.2">
      <c r="A46" s="386" t="s">
        <v>303</v>
      </c>
      <c r="B46" s="387"/>
      <c r="C46" s="387"/>
      <c r="D46" s="387"/>
      <c r="E46" s="387"/>
      <c r="F46" s="387"/>
      <c r="G46" s="387"/>
      <c r="H46" s="387"/>
      <c r="I46" s="387"/>
      <c r="J46" s="388"/>
      <c r="K46" s="386" t="s">
        <v>304</v>
      </c>
      <c r="L46" s="387"/>
      <c r="M46" s="387"/>
      <c r="N46" s="387"/>
      <c r="O46" s="387"/>
      <c r="P46" s="387"/>
      <c r="Q46" s="387"/>
      <c r="R46" s="387"/>
      <c r="S46" s="387"/>
      <c r="T46" s="388"/>
      <c r="U46" s="119"/>
      <c r="V46" s="119"/>
      <c r="W46" s="119"/>
      <c r="X46" s="119"/>
      <c r="Y46" s="119"/>
    </row>
    <row r="47" spans="1:26" ht="25.15" customHeight="1" x14ac:dyDescent="0.2">
      <c r="A47" s="386" t="s">
        <v>305</v>
      </c>
      <c r="B47" s="387"/>
      <c r="C47" s="387"/>
      <c r="D47" s="387"/>
      <c r="E47" s="387"/>
      <c r="F47" s="387"/>
      <c r="G47" s="387"/>
      <c r="H47" s="387"/>
      <c r="I47" s="387"/>
      <c r="J47" s="388"/>
      <c r="K47" s="392" t="s">
        <v>306</v>
      </c>
      <c r="L47" s="393"/>
      <c r="M47" s="393"/>
      <c r="N47" s="393"/>
      <c r="O47" s="393"/>
      <c r="P47" s="393"/>
      <c r="Q47" s="393"/>
      <c r="R47" s="393"/>
      <c r="S47" s="393"/>
      <c r="T47" s="394"/>
      <c r="U47" s="120" t="s">
        <v>164</v>
      </c>
      <c r="V47" s="120"/>
      <c r="W47" s="120"/>
      <c r="X47" s="120"/>
      <c r="Y47" s="120"/>
      <c r="Z47" s="120"/>
    </row>
    <row r="48" spans="1:26" ht="39" customHeight="1" thickBot="1" x14ac:dyDescent="0.25">
      <c r="A48" s="188" t="s">
        <v>307</v>
      </c>
      <c r="B48" s="189"/>
      <c r="C48" s="189"/>
      <c r="D48" s="189"/>
      <c r="E48" s="189"/>
      <c r="F48" s="189"/>
      <c r="G48" s="189"/>
      <c r="H48" s="189"/>
      <c r="I48" s="189"/>
      <c r="J48" s="190"/>
      <c r="K48" s="395" t="s">
        <v>308</v>
      </c>
      <c r="L48" s="396"/>
      <c r="M48" s="396"/>
      <c r="N48" s="396"/>
      <c r="O48" s="396"/>
      <c r="P48" s="396"/>
      <c r="Q48" s="396"/>
      <c r="R48" s="396"/>
      <c r="S48" s="396"/>
      <c r="T48" s="397"/>
      <c r="V48" s="5"/>
      <c r="W48" s="5"/>
      <c r="X48" s="5"/>
      <c r="Y48" s="5"/>
      <c r="Z48" s="5"/>
    </row>
    <row r="49" spans="1:26" ht="13.5" thickBot="1" x14ac:dyDescent="0.25">
      <c r="A49" s="185" t="s">
        <v>309</v>
      </c>
      <c r="B49" s="186"/>
      <c r="C49" s="186"/>
      <c r="D49" s="186"/>
      <c r="E49" s="186"/>
      <c r="F49" s="186"/>
      <c r="G49" s="186"/>
      <c r="H49" s="186"/>
      <c r="I49" s="186"/>
      <c r="J49" s="187"/>
      <c r="K49" s="185" t="s">
        <v>310</v>
      </c>
      <c r="L49" s="186"/>
      <c r="M49" s="186"/>
      <c r="N49" s="186"/>
      <c r="O49" s="186"/>
      <c r="P49" s="186"/>
      <c r="Q49" s="186"/>
      <c r="R49" s="186"/>
      <c r="S49" s="186"/>
      <c r="T49" s="187"/>
      <c r="U49" s="120"/>
      <c r="V49" s="120"/>
      <c r="W49" s="120"/>
      <c r="X49" s="120"/>
      <c r="Y49" s="120"/>
      <c r="Z49" s="120"/>
    </row>
    <row r="50" spans="1:26" x14ac:dyDescent="0.2">
      <c r="A50" s="389" t="s">
        <v>311</v>
      </c>
      <c r="B50" s="390"/>
      <c r="C50" s="390"/>
      <c r="D50" s="390"/>
      <c r="E50" s="390"/>
      <c r="F50" s="390"/>
      <c r="G50" s="390"/>
      <c r="H50" s="390"/>
      <c r="I50" s="390"/>
      <c r="J50" s="391"/>
      <c r="K50" s="188" t="s">
        <v>298</v>
      </c>
      <c r="L50" s="189"/>
      <c r="M50" s="189"/>
      <c r="N50" s="189"/>
      <c r="O50" s="189"/>
      <c r="P50" s="189"/>
      <c r="Q50" s="189"/>
      <c r="R50" s="189"/>
      <c r="S50" s="189"/>
      <c r="T50" s="190"/>
    </row>
    <row r="51" spans="1:26" ht="45.6" customHeight="1" x14ac:dyDescent="0.2">
      <c r="A51" s="386" t="s">
        <v>312</v>
      </c>
      <c r="B51" s="387"/>
      <c r="C51" s="387"/>
      <c r="D51" s="387"/>
      <c r="E51" s="387"/>
      <c r="F51" s="387"/>
      <c r="G51" s="387"/>
      <c r="H51" s="387"/>
      <c r="I51" s="387"/>
      <c r="J51" s="388"/>
      <c r="K51" s="386" t="s">
        <v>313</v>
      </c>
      <c r="L51" s="387"/>
      <c r="M51" s="387"/>
      <c r="N51" s="387"/>
      <c r="O51" s="387"/>
      <c r="P51" s="387"/>
      <c r="Q51" s="387"/>
      <c r="R51" s="387"/>
      <c r="S51" s="387"/>
      <c r="T51" s="388"/>
    </row>
    <row r="52" spans="1:26" ht="33" customHeight="1" x14ac:dyDescent="0.2">
      <c r="A52" s="386" t="s">
        <v>314</v>
      </c>
      <c r="B52" s="387"/>
      <c r="C52" s="387"/>
      <c r="D52" s="387"/>
      <c r="E52" s="387"/>
      <c r="F52" s="387"/>
      <c r="G52" s="387"/>
      <c r="H52" s="387"/>
      <c r="I52" s="387"/>
      <c r="J52" s="388"/>
      <c r="K52" s="386" t="s">
        <v>315</v>
      </c>
      <c r="L52" s="387"/>
      <c r="M52" s="387"/>
      <c r="N52" s="387"/>
      <c r="O52" s="387"/>
      <c r="P52" s="387"/>
      <c r="Q52" s="387"/>
      <c r="R52" s="387"/>
      <c r="S52" s="387"/>
      <c r="T52" s="388"/>
    </row>
    <row r="53" spans="1:26" ht="34.9" customHeight="1" x14ac:dyDescent="0.2">
      <c r="A53" s="386" t="s">
        <v>316</v>
      </c>
      <c r="B53" s="387"/>
      <c r="C53" s="387"/>
      <c r="D53" s="387"/>
      <c r="E53" s="387"/>
      <c r="F53" s="387"/>
      <c r="G53" s="387"/>
      <c r="H53" s="387"/>
      <c r="I53" s="387"/>
      <c r="J53" s="388"/>
      <c r="K53" s="386" t="s">
        <v>317</v>
      </c>
      <c r="L53" s="387"/>
      <c r="M53" s="387"/>
      <c r="N53" s="387"/>
      <c r="O53" s="387"/>
      <c r="P53" s="387"/>
      <c r="Q53" s="387"/>
      <c r="R53" s="387"/>
      <c r="S53" s="387"/>
      <c r="T53" s="388"/>
    </row>
    <row r="54" spans="1:26" ht="36.6" customHeight="1" x14ac:dyDescent="0.2">
      <c r="A54" s="392" t="s">
        <v>318</v>
      </c>
      <c r="B54" s="393"/>
      <c r="C54" s="393"/>
      <c r="D54" s="393"/>
      <c r="E54" s="393"/>
      <c r="F54" s="393"/>
      <c r="G54" s="393"/>
      <c r="H54" s="393"/>
      <c r="I54" s="393"/>
      <c r="J54" s="394"/>
      <c r="K54" s="392" t="s">
        <v>319</v>
      </c>
      <c r="L54" s="393"/>
      <c r="M54" s="393"/>
      <c r="N54" s="393"/>
      <c r="O54" s="393"/>
      <c r="P54" s="393"/>
      <c r="Q54" s="393"/>
      <c r="R54" s="393"/>
      <c r="S54" s="393"/>
      <c r="T54" s="394"/>
    </row>
    <row r="55" spans="1:26" ht="27" customHeight="1" thickBot="1" x14ac:dyDescent="0.25">
      <c r="A55" s="188" t="s">
        <v>320</v>
      </c>
      <c r="B55" s="189"/>
      <c r="C55" s="189"/>
      <c r="D55" s="189"/>
      <c r="E55" s="189"/>
      <c r="F55" s="189"/>
      <c r="G55" s="189"/>
      <c r="H55" s="189"/>
      <c r="I55" s="189"/>
      <c r="J55" s="190"/>
      <c r="K55" s="395" t="s">
        <v>321</v>
      </c>
      <c r="L55" s="396"/>
      <c r="M55" s="396"/>
      <c r="N55" s="396"/>
      <c r="O55" s="396"/>
      <c r="P55" s="396"/>
      <c r="Q55" s="396"/>
      <c r="R55" s="396"/>
      <c r="S55" s="396"/>
      <c r="T55" s="397"/>
    </row>
    <row r="56" spans="1:26" ht="13.5" customHeight="1" thickBot="1" x14ac:dyDescent="0.25">
      <c r="A56" s="185" t="s">
        <v>322</v>
      </c>
      <c r="B56" s="186"/>
      <c r="C56" s="186"/>
      <c r="D56" s="186"/>
      <c r="E56" s="186"/>
      <c r="F56" s="186"/>
      <c r="G56" s="186"/>
      <c r="H56" s="186"/>
      <c r="I56" s="186"/>
      <c r="J56" s="187"/>
      <c r="K56" s="185" t="s">
        <v>323</v>
      </c>
      <c r="L56" s="186"/>
      <c r="M56" s="186"/>
      <c r="N56" s="186"/>
      <c r="O56" s="186"/>
      <c r="P56" s="186"/>
      <c r="Q56" s="186"/>
      <c r="R56" s="186"/>
      <c r="S56" s="186"/>
      <c r="T56" s="187"/>
    </row>
    <row r="57" spans="1:26" x14ac:dyDescent="0.2">
      <c r="A57" s="188" t="s">
        <v>297</v>
      </c>
      <c r="B57" s="189"/>
      <c r="C57" s="189"/>
      <c r="D57" s="189"/>
      <c r="E57" s="189"/>
      <c r="F57" s="189"/>
      <c r="G57" s="189"/>
      <c r="H57" s="189"/>
      <c r="I57" s="189"/>
      <c r="J57" s="190"/>
      <c r="K57" s="188" t="s">
        <v>298</v>
      </c>
      <c r="L57" s="189"/>
      <c r="M57" s="189"/>
      <c r="N57" s="189"/>
      <c r="O57" s="189"/>
      <c r="P57" s="189"/>
      <c r="Q57" s="189"/>
      <c r="R57" s="189"/>
      <c r="S57" s="189"/>
      <c r="T57" s="190"/>
    </row>
    <row r="58" spans="1:26" ht="27" customHeight="1" x14ac:dyDescent="0.2">
      <c r="A58" s="386" t="s">
        <v>324</v>
      </c>
      <c r="B58" s="387"/>
      <c r="C58" s="387"/>
      <c r="D58" s="387"/>
      <c r="E58" s="387"/>
      <c r="F58" s="387"/>
      <c r="G58" s="387"/>
      <c r="H58" s="387"/>
      <c r="I58" s="387"/>
      <c r="J58" s="388"/>
      <c r="K58" s="398" t="s">
        <v>325</v>
      </c>
      <c r="L58" s="399"/>
      <c r="M58" s="399"/>
      <c r="N58" s="399"/>
      <c r="O58" s="399"/>
      <c r="P58" s="399"/>
      <c r="Q58" s="399"/>
      <c r="R58" s="399"/>
      <c r="S58" s="399"/>
      <c r="T58" s="400"/>
    </row>
    <row r="59" spans="1:26" x14ac:dyDescent="0.2">
      <c r="A59" s="386" t="s">
        <v>326</v>
      </c>
      <c r="B59" s="387"/>
      <c r="C59" s="387"/>
      <c r="D59" s="387"/>
      <c r="E59" s="387"/>
      <c r="F59" s="387"/>
      <c r="G59" s="387"/>
      <c r="H59" s="387"/>
      <c r="I59" s="387"/>
      <c r="J59" s="388"/>
      <c r="K59" s="398" t="s">
        <v>327</v>
      </c>
      <c r="L59" s="399"/>
      <c r="M59" s="399"/>
      <c r="N59" s="399"/>
      <c r="O59" s="399"/>
      <c r="P59" s="399"/>
      <c r="Q59" s="399"/>
      <c r="R59" s="399"/>
      <c r="S59" s="399"/>
      <c r="T59" s="400"/>
      <c r="U59" s="120" t="s">
        <v>162</v>
      </c>
      <c r="V59" s="120"/>
      <c r="W59" s="120"/>
      <c r="X59" s="120"/>
      <c r="Y59" s="120"/>
    </row>
    <row r="60" spans="1:26" ht="27" customHeight="1" x14ac:dyDescent="0.2">
      <c r="A60" s="386" t="s">
        <v>328</v>
      </c>
      <c r="B60" s="387"/>
      <c r="C60" s="387"/>
      <c r="D60" s="387"/>
      <c r="E60" s="387"/>
      <c r="F60" s="387"/>
      <c r="G60" s="387"/>
      <c r="H60" s="387"/>
      <c r="I60" s="387"/>
      <c r="J60" s="388"/>
      <c r="K60" s="398" t="s">
        <v>329</v>
      </c>
      <c r="L60" s="399"/>
      <c r="M60" s="399"/>
      <c r="N60" s="399"/>
      <c r="O60" s="399"/>
      <c r="P60" s="399"/>
      <c r="Q60" s="399"/>
      <c r="R60" s="399"/>
      <c r="S60" s="399"/>
      <c r="T60" s="400"/>
      <c r="U60" s="121" t="s">
        <v>165</v>
      </c>
      <c r="V60" s="121"/>
      <c r="W60" s="121"/>
      <c r="X60" s="121"/>
      <c r="Y60" s="121"/>
    </row>
    <row r="61" spans="1:26" ht="27" customHeight="1" x14ac:dyDescent="0.2">
      <c r="A61" s="386" t="s">
        <v>330</v>
      </c>
      <c r="B61" s="387"/>
      <c r="C61" s="387"/>
      <c r="D61" s="387"/>
      <c r="E61" s="387"/>
      <c r="F61" s="387"/>
      <c r="G61" s="387"/>
      <c r="H61" s="387"/>
      <c r="I61" s="387"/>
      <c r="J61" s="388"/>
      <c r="K61" s="398" t="s">
        <v>331</v>
      </c>
      <c r="L61" s="399"/>
      <c r="M61" s="399"/>
      <c r="N61" s="399"/>
      <c r="O61" s="399"/>
      <c r="P61" s="399"/>
      <c r="Q61" s="399"/>
      <c r="R61" s="399"/>
      <c r="S61" s="399"/>
      <c r="T61" s="400"/>
      <c r="U61" s="121"/>
      <c r="V61" s="121"/>
      <c r="W61" s="121"/>
      <c r="X61" s="121"/>
      <c r="Y61" s="121"/>
    </row>
    <row r="62" spans="1:26" ht="27" customHeight="1" x14ac:dyDescent="0.2">
      <c r="A62" s="392" t="s">
        <v>332</v>
      </c>
      <c r="B62" s="393"/>
      <c r="C62" s="393"/>
      <c r="D62" s="393"/>
      <c r="E62" s="393"/>
      <c r="F62" s="393"/>
      <c r="G62" s="393"/>
      <c r="H62" s="393"/>
      <c r="I62" s="393"/>
      <c r="J62" s="394"/>
      <c r="K62" s="398" t="s">
        <v>333</v>
      </c>
      <c r="L62" s="399"/>
      <c r="M62" s="399"/>
      <c r="N62" s="399"/>
      <c r="O62" s="399"/>
      <c r="P62" s="399"/>
      <c r="Q62" s="399"/>
      <c r="R62" s="399"/>
      <c r="S62" s="399"/>
      <c r="T62" s="400"/>
      <c r="U62" s="121"/>
      <c r="V62" s="121"/>
      <c r="W62" s="121"/>
      <c r="X62" s="121"/>
      <c r="Y62" s="121"/>
    </row>
    <row r="63" spans="1:26" ht="27" customHeight="1" thickBot="1" x14ac:dyDescent="0.25">
      <c r="A63" s="188" t="s">
        <v>334</v>
      </c>
      <c r="B63" s="189"/>
      <c r="C63" s="189"/>
      <c r="D63" s="189"/>
      <c r="E63" s="189"/>
      <c r="F63" s="189"/>
      <c r="G63" s="189"/>
      <c r="H63" s="189"/>
      <c r="I63" s="189"/>
      <c r="J63" s="190"/>
      <c r="K63" s="401" t="s">
        <v>335</v>
      </c>
      <c r="L63" s="402"/>
      <c r="M63" s="402"/>
      <c r="N63" s="402"/>
      <c r="O63" s="402"/>
      <c r="P63" s="402"/>
      <c r="Q63" s="402"/>
      <c r="R63" s="402"/>
      <c r="S63" s="402"/>
      <c r="T63" s="403"/>
      <c r="U63" s="121"/>
      <c r="V63" s="121"/>
      <c r="W63" s="121"/>
      <c r="X63" s="121"/>
      <c r="Y63" s="121"/>
    </row>
    <row r="64" spans="1:26" ht="13.5" thickBot="1" x14ac:dyDescent="0.25">
      <c r="A64" s="185" t="s">
        <v>336</v>
      </c>
      <c r="B64" s="186"/>
      <c r="C64" s="186"/>
      <c r="D64" s="186"/>
      <c r="E64" s="186"/>
      <c r="F64" s="186"/>
      <c r="G64" s="186"/>
      <c r="H64" s="186"/>
      <c r="I64" s="186"/>
      <c r="J64" s="187"/>
      <c r="K64" s="185" t="s">
        <v>337</v>
      </c>
      <c r="L64" s="186"/>
      <c r="M64" s="186"/>
      <c r="N64" s="186"/>
      <c r="O64" s="186"/>
      <c r="P64" s="186"/>
      <c r="Q64" s="186"/>
      <c r="R64" s="186"/>
      <c r="S64" s="186"/>
      <c r="T64" s="187"/>
      <c r="U64" s="121"/>
      <c r="V64" s="121"/>
      <c r="W64" s="121"/>
      <c r="X64" s="121"/>
      <c r="Y64" s="121"/>
    </row>
    <row r="65" spans="1:25" x14ac:dyDescent="0.2">
      <c r="A65" s="188" t="s">
        <v>297</v>
      </c>
      <c r="B65" s="189"/>
      <c r="C65" s="189"/>
      <c r="D65" s="189"/>
      <c r="E65" s="189"/>
      <c r="F65" s="189"/>
      <c r="G65" s="189"/>
      <c r="H65" s="189"/>
      <c r="I65" s="189"/>
      <c r="J65" s="190"/>
      <c r="K65" s="188" t="s">
        <v>338</v>
      </c>
      <c r="L65" s="189"/>
      <c r="M65" s="189"/>
      <c r="N65" s="189"/>
      <c r="O65" s="189"/>
      <c r="P65" s="189"/>
      <c r="Q65" s="189"/>
      <c r="R65" s="189"/>
      <c r="S65" s="189"/>
      <c r="T65" s="190"/>
      <c r="U65" s="121"/>
      <c r="V65" s="121"/>
      <c r="W65" s="121"/>
      <c r="X65" s="121"/>
      <c r="Y65" s="121"/>
    </row>
    <row r="66" spans="1:25" ht="32.450000000000003" customHeight="1" x14ac:dyDescent="0.2">
      <c r="A66" s="386" t="s">
        <v>339</v>
      </c>
      <c r="B66" s="387"/>
      <c r="C66" s="387"/>
      <c r="D66" s="387"/>
      <c r="E66" s="387"/>
      <c r="F66" s="387"/>
      <c r="G66" s="387"/>
      <c r="H66" s="387"/>
      <c r="I66" s="387"/>
      <c r="J66" s="388"/>
      <c r="K66" s="398" t="s">
        <v>340</v>
      </c>
      <c r="L66" s="399"/>
      <c r="M66" s="399"/>
      <c r="N66" s="399"/>
      <c r="O66" s="399"/>
      <c r="P66" s="399"/>
      <c r="Q66" s="399"/>
      <c r="R66" s="399"/>
      <c r="S66" s="399"/>
      <c r="T66" s="400"/>
      <c r="U66" s="121"/>
      <c r="V66" s="121"/>
      <c r="W66" s="121"/>
      <c r="X66" s="121"/>
      <c r="Y66" s="121"/>
    </row>
    <row r="67" spans="1:25" ht="27" customHeight="1" x14ac:dyDescent="0.2">
      <c r="A67" s="386" t="s">
        <v>341</v>
      </c>
      <c r="B67" s="387"/>
      <c r="C67" s="387"/>
      <c r="D67" s="387"/>
      <c r="E67" s="387"/>
      <c r="F67" s="387"/>
      <c r="G67" s="387"/>
      <c r="H67" s="387"/>
      <c r="I67" s="387"/>
      <c r="J67" s="388"/>
      <c r="K67" s="398" t="s">
        <v>342</v>
      </c>
      <c r="L67" s="399"/>
      <c r="M67" s="399"/>
      <c r="N67" s="399"/>
      <c r="O67" s="399"/>
      <c r="P67" s="399"/>
      <c r="Q67" s="399"/>
      <c r="R67" s="399"/>
      <c r="S67" s="399"/>
      <c r="T67" s="400"/>
      <c r="U67" s="121"/>
      <c r="V67" s="121"/>
      <c r="W67" s="121"/>
      <c r="X67" s="121"/>
      <c r="Y67" s="121"/>
    </row>
    <row r="68" spans="1:25" ht="33.6" customHeight="1" x14ac:dyDescent="0.2">
      <c r="A68" s="386" t="s">
        <v>343</v>
      </c>
      <c r="B68" s="387"/>
      <c r="C68" s="387"/>
      <c r="D68" s="387"/>
      <c r="E68" s="387"/>
      <c r="F68" s="387"/>
      <c r="G68" s="387"/>
      <c r="H68" s="387"/>
      <c r="I68" s="387"/>
      <c r="J68" s="388"/>
      <c r="K68" s="398" t="s">
        <v>344</v>
      </c>
      <c r="L68" s="399"/>
      <c r="M68" s="399"/>
      <c r="N68" s="399"/>
      <c r="O68" s="399"/>
      <c r="P68" s="399"/>
      <c r="Q68" s="399"/>
      <c r="R68" s="399"/>
      <c r="S68" s="399"/>
      <c r="T68" s="400"/>
      <c r="U68" s="121"/>
      <c r="V68" s="121"/>
      <c r="W68" s="121"/>
      <c r="X68" s="121"/>
      <c r="Y68" s="121"/>
    </row>
    <row r="69" spans="1:25" ht="39" customHeight="1" x14ac:dyDescent="0.2">
      <c r="A69" s="386" t="s">
        <v>345</v>
      </c>
      <c r="B69" s="387"/>
      <c r="C69" s="387"/>
      <c r="D69" s="387"/>
      <c r="E69" s="387"/>
      <c r="F69" s="387"/>
      <c r="G69" s="387"/>
      <c r="H69" s="387"/>
      <c r="I69" s="387"/>
      <c r="J69" s="388"/>
      <c r="K69" s="398" t="s">
        <v>346</v>
      </c>
      <c r="L69" s="399"/>
      <c r="M69" s="399"/>
      <c r="N69" s="399"/>
      <c r="O69" s="399"/>
      <c r="P69" s="399"/>
      <c r="Q69" s="399"/>
      <c r="R69" s="399"/>
      <c r="S69" s="399"/>
      <c r="T69" s="400"/>
      <c r="U69" s="121"/>
      <c r="V69" s="121"/>
      <c r="W69" s="121"/>
      <c r="X69" s="121"/>
      <c r="Y69" s="121"/>
    </row>
    <row r="70" spans="1:25" x14ac:dyDescent="0.2">
      <c r="A70" s="392" t="s">
        <v>347</v>
      </c>
      <c r="B70" s="393"/>
      <c r="C70" s="393"/>
      <c r="D70" s="393"/>
      <c r="E70" s="393"/>
      <c r="F70" s="393"/>
      <c r="G70" s="393"/>
      <c r="H70" s="393"/>
      <c r="I70" s="393"/>
      <c r="J70" s="394"/>
      <c r="K70" s="404" t="s">
        <v>348</v>
      </c>
      <c r="L70" s="405"/>
      <c r="M70" s="405"/>
      <c r="N70" s="405"/>
      <c r="O70" s="405"/>
      <c r="P70" s="405"/>
      <c r="Q70" s="405"/>
      <c r="R70" s="405"/>
      <c r="S70" s="405"/>
      <c r="T70" s="406"/>
      <c r="U70" s="121"/>
      <c r="V70" s="121"/>
      <c r="W70" s="121"/>
      <c r="X70" s="121"/>
      <c r="Y70" s="121"/>
    </row>
    <row r="71" spans="1:25" ht="27.6" customHeight="1" thickBot="1" x14ac:dyDescent="0.25">
      <c r="A71" s="188" t="s">
        <v>349</v>
      </c>
      <c r="B71" s="189"/>
      <c r="C71" s="189"/>
      <c r="D71" s="189"/>
      <c r="E71" s="189"/>
      <c r="F71" s="189"/>
      <c r="G71" s="189"/>
      <c r="H71" s="189"/>
      <c r="I71" s="189"/>
      <c r="J71" s="190"/>
      <c r="K71" s="401" t="s">
        <v>350</v>
      </c>
      <c r="L71" s="402"/>
      <c r="M71" s="402"/>
      <c r="N71" s="402"/>
      <c r="O71" s="402"/>
      <c r="P71" s="402"/>
      <c r="Q71" s="402"/>
      <c r="R71" s="402"/>
      <c r="S71" s="402"/>
      <c r="T71" s="403"/>
      <c r="U71" s="121"/>
      <c r="V71" s="121"/>
      <c r="W71" s="121"/>
      <c r="X71" s="121"/>
      <c r="Y71" s="121"/>
    </row>
    <row r="72" spans="1:25" ht="13.5" thickBot="1" x14ac:dyDescent="0.25">
      <c r="A72" s="185" t="s">
        <v>351</v>
      </c>
      <c r="B72" s="186"/>
      <c r="C72" s="186"/>
      <c r="D72" s="186"/>
      <c r="E72" s="186"/>
      <c r="F72" s="186"/>
      <c r="G72" s="186"/>
      <c r="H72" s="186"/>
      <c r="I72" s="186"/>
      <c r="J72" s="187"/>
      <c r="K72" s="185" t="s">
        <v>352</v>
      </c>
      <c r="L72" s="186"/>
      <c r="M72" s="186"/>
      <c r="N72" s="186"/>
      <c r="O72" s="186"/>
      <c r="P72" s="186"/>
      <c r="Q72" s="186"/>
      <c r="R72" s="186"/>
      <c r="S72" s="186"/>
      <c r="T72" s="187"/>
      <c r="U72" s="121"/>
      <c r="V72" s="121"/>
      <c r="W72" s="121"/>
      <c r="X72" s="121"/>
      <c r="Y72" s="121"/>
    </row>
    <row r="73" spans="1:25" x14ac:dyDescent="0.2">
      <c r="A73" s="188" t="s">
        <v>297</v>
      </c>
      <c r="B73" s="189"/>
      <c r="C73" s="189"/>
      <c r="D73" s="189"/>
      <c r="E73" s="189"/>
      <c r="F73" s="189"/>
      <c r="G73" s="189"/>
      <c r="H73" s="189"/>
      <c r="I73" s="189"/>
      <c r="J73" s="190"/>
      <c r="K73" s="188" t="s">
        <v>298</v>
      </c>
      <c r="L73" s="189"/>
      <c r="M73" s="189"/>
      <c r="N73" s="189"/>
      <c r="O73" s="189"/>
      <c r="P73" s="189"/>
      <c r="Q73" s="189"/>
      <c r="R73" s="189"/>
      <c r="S73" s="189"/>
      <c r="T73" s="190"/>
      <c r="U73" s="121"/>
      <c r="V73" s="121"/>
      <c r="W73" s="121"/>
      <c r="X73" s="121"/>
      <c r="Y73" s="121"/>
    </row>
    <row r="74" spans="1:25" ht="27" customHeight="1" x14ac:dyDescent="0.2">
      <c r="A74" s="386" t="s">
        <v>353</v>
      </c>
      <c r="B74" s="387"/>
      <c r="C74" s="387"/>
      <c r="D74" s="387"/>
      <c r="E74" s="387"/>
      <c r="F74" s="387"/>
      <c r="G74" s="387"/>
      <c r="H74" s="387"/>
      <c r="I74" s="387"/>
      <c r="J74" s="388"/>
      <c r="K74" s="386" t="s">
        <v>354</v>
      </c>
      <c r="L74" s="387"/>
      <c r="M74" s="387"/>
      <c r="N74" s="387"/>
      <c r="O74" s="387"/>
      <c r="P74" s="387"/>
      <c r="Q74" s="387"/>
      <c r="R74" s="387"/>
      <c r="S74" s="387"/>
      <c r="T74" s="388"/>
      <c r="U74" s="121"/>
      <c r="V74" s="121"/>
      <c r="W74" s="121"/>
      <c r="X74" s="121"/>
      <c r="Y74" s="121"/>
    </row>
    <row r="75" spans="1:25" ht="27" customHeight="1" x14ac:dyDescent="0.2">
      <c r="A75" s="407" t="s">
        <v>355</v>
      </c>
      <c r="B75" s="408"/>
      <c r="C75" s="408"/>
      <c r="D75" s="408"/>
      <c r="E75" s="408"/>
      <c r="F75" s="408"/>
      <c r="G75" s="408"/>
      <c r="H75" s="408"/>
      <c r="I75" s="408"/>
      <c r="J75" s="409"/>
      <c r="K75" s="407" t="s">
        <v>356</v>
      </c>
      <c r="L75" s="408"/>
      <c r="M75" s="408"/>
      <c r="N75" s="408"/>
      <c r="O75" s="408"/>
      <c r="P75" s="408"/>
      <c r="Q75" s="408"/>
      <c r="R75" s="408"/>
      <c r="S75" s="408"/>
      <c r="T75" s="409"/>
      <c r="U75" s="121"/>
      <c r="V75" s="121"/>
      <c r="W75" s="121"/>
      <c r="X75" s="121"/>
      <c r="Y75" s="121"/>
    </row>
    <row r="76" spans="1:25" ht="27" customHeight="1" x14ac:dyDescent="0.2">
      <c r="A76" s="386" t="s">
        <v>357</v>
      </c>
      <c r="B76" s="387"/>
      <c r="C76" s="387"/>
      <c r="D76" s="387"/>
      <c r="E76" s="387"/>
      <c r="F76" s="387"/>
      <c r="G76" s="387"/>
      <c r="H76" s="387"/>
      <c r="I76" s="387"/>
      <c r="J76" s="388"/>
      <c r="K76" s="386" t="s">
        <v>358</v>
      </c>
      <c r="L76" s="387"/>
      <c r="M76" s="387"/>
      <c r="N76" s="387"/>
      <c r="O76" s="387"/>
      <c r="P76" s="387"/>
      <c r="Q76" s="387"/>
      <c r="R76" s="387"/>
      <c r="S76" s="387"/>
      <c r="T76" s="388"/>
    </row>
    <row r="77" spans="1:25" ht="27" customHeight="1" x14ac:dyDescent="0.2">
      <c r="A77" s="392" t="s">
        <v>359</v>
      </c>
      <c r="B77" s="393"/>
      <c r="C77" s="393"/>
      <c r="D77" s="393"/>
      <c r="E77" s="393"/>
      <c r="F77" s="393"/>
      <c r="G77" s="393"/>
      <c r="H77" s="393"/>
      <c r="I77" s="393"/>
      <c r="J77" s="394"/>
      <c r="K77" s="392" t="s">
        <v>360</v>
      </c>
      <c r="L77" s="393"/>
      <c r="M77" s="393"/>
      <c r="N77" s="393"/>
      <c r="O77" s="393"/>
      <c r="P77" s="393"/>
      <c r="Q77" s="393"/>
      <c r="R77" s="393"/>
      <c r="S77" s="393"/>
      <c r="T77" s="394"/>
    </row>
    <row r="78" spans="1:25" ht="27" customHeight="1" thickBot="1" x14ac:dyDescent="0.25">
      <c r="A78" s="188" t="s">
        <v>361</v>
      </c>
      <c r="B78" s="189"/>
      <c r="C78" s="189"/>
      <c r="D78" s="189"/>
      <c r="E78" s="189"/>
      <c r="F78" s="189"/>
      <c r="G78" s="189"/>
      <c r="H78" s="189"/>
      <c r="I78" s="189"/>
      <c r="J78" s="190"/>
      <c r="K78" s="395" t="s">
        <v>362</v>
      </c>
      <c r="L78" s="396"/>
      <c r="M78" s="396"/>
      <c r="N78" s="396"/>
      <c r="O78" s="396"/>
      <c r="P78" s="396"/>
      <c r="Q78" s="396"/>
      <c r="R78" s="396"/>
      <c r="S78" s="396"/>
      <c r="T78" s="397"/>
    </row>
    <row r="79" spans="1:25" ht="27" customHeight="1" thickBot="1" x14ac:dyDescent="0.25">
      <c r="A79" s="185" t="s">
        <v>363</v>
      </c>
      <c r="B79" s="186"/>
      <c r="C79" s="186"/>
      <c r="D79" s="186"/>
      <c r="E79" s="186"/>
      <c r="F79" s="186"/>
      <c r="G79" s="186"/>
      <c r="H79" s="186"/>
      <c r="I79" s="186"/>
      <c r="J79" s="187"/>
      <c r="K79" s="185" t="s">
        <v>364</v>
      </c>
      <c r="L79" s="186"/>
      <c r="M79" s="186"/>
      <c r="N79" s="186"/>
      <c r="O79" s="186"/>
      <c r="P79" s="186"/>
      <c r="Q79" s="186"/>
      <c r="R79" s="186"/>
      <c r="S79" s="186"/>
      <c r="T79" s="187"/>
    </row>
    <row r="80" spans="1:25" x14ac:dyDescent="0.2">
      <c r="A80" s="188" t="s">
        <v>311</v>
      </c>
      <c r="B80" s="189"/>
      <c r="C80" s="189"/>
      <c r="D80" s="189"/>
      <c r="E80" s="189"/>
      <c r="F80" s="189"/>
      <c r="G80" s="189"/>
      <c r="H80" s="189"/>
      <c r="I80" s="189"/>
      <c r="J80" s="190"/>
      <c r="K80" s="188" t="s">
        <v>338</v>
      </c>
      <c r="L80" s="189"/>
      <c r="M80" s="189"/>
      <c r="N80" s="189"/>
      <c r="O80" s="189"/>
      <c r="P80" s="189"/>
      <c r="Q80" s="189"/>
      <c r="R80" s="189"/>
      <c r="S80" s="189"/>
      <c r="T80" s="190"/>
    </row>
    <row r="81" spans="1:24" ht="27" customHeight="1" x14ac:dyDescent="0.2">
      <c r="A81" s="386" t="s">
        <v>365</v>
      </c>
      <c r="B81" s="387"/>
      <c r="C81" s="387"/>
      <c r="D81" s="387"/>
      <c r="E81" s="387"/>
      <c r="F81" s="387"/>
      <c r="G81" s="387"/>
      <c r="H81" s="387"/>
      <c r="I81" s="387"/>
      <c r="J81" s="388"/>
      <c r="K81" s="386" t="s">
        <v>366</v>
      </c>
      <c r="L81" s="387"/>
      <c r="M81" s="387"/>
      <c r="N81" s="387"/>
      <c r="O81" s="387"/>
      <c r="P81" s="387"/>
      <c r="Q81" s="387"/>
      <c r="R81" s="387"/>
      <c r="S81" s="387"/>
      <c r="T81" s="388"/>
    </row>
    <row r="82" spans="1:24" x14ac:dyDescent="0.2">
      <c r="A82" s="386" t="s">
        <v>367</v>
      </c>
      <c r="B82" s="387"/>
      <c r="C82" s="387"/>
      <c r="D82" s="387"/>
      <c r="E82" s="387"/>
      <c r="F82" s="387"/>
      <c r="G82" s="387"/>
      <c r="H82" s="387"/>
      <c r="I82" s="387"/>
      <c r="J82" s="388"/>
      <c r="K82" s="386" t="s">
        <v>368</v>
      </c>
      <c r="L82" s="387"/>
      <c r="M82" s="387"/>
      <c r="N82" s="387"/>
      <c r="O82" s="387"/>
      <c r="P82" s="387"/>
      <c r="Q82" s="387"/>
      <c r="R82" s="387"/>
      <c r="S82" s="387"/>
      <c r="T82" s="388"/>
    </row>
    <row r="83" spans="1:24" ht="27" customHeight="1" x14ac:dyDescent="0.2">
      <c r="A83" s="386" t="s">
        <v>369</v>
      </c>
      <c r="B83" s="387"/>
      <c r="C83" s="387"/>
      <c r="D83" s="387"/>
      <c r="E83" s="387"/>
      <c r="F83" s="387"/>
      <c r="G83" s="387"/>
      <c r="H83" s="387"/>
      <c r="I83" s="387"/>
      <c r="J83" s="388"/>
      <c r="K83" s="386" t="s">
        <v>370</v>
      </c>
      <c r="L83" s="387"/>
      <c r="M83" s="387"/>
      <c r="N83" s="387"/>
      <c r="O83" s="387"/>
      <c r="P83" s="387"/>
      <c r="Q83" s="387"/>
      <c r="R83" s="387"/>
      <c r="S83" s="387"/>
      <c r="T83" s="388"/>
    </row>
    <row r="84" spans="1:24" ht="27" customHeight="1" x14ac:dyDescent="0.2">
      <c r="A84" s="386" t="s">
        <v>371</v>
      </c>
      <c r="B84" s="387"/>
      <c r="C84" s="387"/>
      <c r="D84" s="387"/>
      <c r="E84" s="387"/>
      <c r="F84" s="387"/>
      <c r="G84" s="387"/>
      <c r="H84" s="387"/>
      <c r="I84" s="387"/>
      <c r="J84" s="388"/>
      <c r="K84" s="386" t="s">
        <v>372</v>
      </c>
      <c r="L84" s="387"/>
      <c r="M84" s="387"/>
      <c r="N84" s="387"/>
      <c r="O84" s="387"/>
      <c r="P84" s="387"/>
      <c r="Q84" s="387"/>
      <c r="R84" s="387"/>
      <c r="S84" s="387"/>
      <c r="T84" s="388"/>
    </row>
    <row r="85" spans="1:24" ht="27" customHeight="1" x14ac:dyDescent="0.2">
      <c r="A85" s="386" t="s">
        <v>373</v>
      </c>
      <c r="B85" s="387"/>
      <c r="C85" s="387"/>
      <c r="D85" s="387"/>
      <c r="E85" s="387"/>
      <c r="F85" s="387"/>
      <c r="G85" s="387"/>
      <c r="H85" s="387"/>
      <c r="I85" s="387"/>
      <c r="J85" s="388"/>
      <c r="K85" s="386" t="s">
        <v>374</v>
      </c>
      <c r="L85" s="387"/>
      <c r="M85" s="387"/>
      <c r="N85" s="387"/>
      <c r="O85" s="387"/>
      <c r="P85" s="387"/>
      <c r="Q85" s="387"/>
      <c r="R85" s="387"/>
      <c r="S85" s="387"/>
      <c r="T85" s="388"/>
    </row>
    <row r="86" spans="1:24" ht="27" customHeight="1" x14ac:dyDescent="0.2">
      <c r="A86" s="392" t="s">
        <v>375</v>
      </c>
      <c r="B86" s="393"/>
      <c r="C86" s="393"/>
      <c r="D86" s="393"/>
      <c r="E86" s="393"/>
      <c r="F86" s="393"/>
      <c r="G86" s="393"/>
      <c r="H86" s="393"/>
      <c r="I86" s="393"/>
      <c r="J86" s="394"/>
      <c r="K86" s="392" t="s">
        <v>376</v>
      </c>
      <c r="L86" s="393"/>
      <c r="M86" s="393"/>
      <c r="N86" s="393"/>
      <c r="O86" s="393"/>
      <c r="P86" s="393"/>
      <c r="Q86" s="393"/>
      <c r="R86" s="393"/>
      <c r="S86" s="393"/>
      <c r="T86" s="394"/>
      <c r="X86" s="1" t="s">
        <v>92</v>
      </c>
    </row>
    <row r="87" spans="1:24" ht="27" customHeight="1" thickBot="1" x14ac:dyDescent="0.25">
      <c r="A87" s="188" t="s">
        <v>377</v>
      </c>
      <c r="B87" s="189"/>
      <c r="C87" s="189"/>
      <c r="D87" s="189"/>
      <c r="E87" s="189"/>
      <c r="F87" s="189"/>
      <c r="G87" s="189"/>
      <c r="H87" s="189"/>
      <c r="I87" s="189"/>
      <c r="J87" s="190"/>
      <c r="K87" s="395" t="s">
        <v>378</v>
      </c>
      <c r="L87" s="396"/>
      <c r="M87" s="396"/>
      <c r="N87" s="396"/>
      <c r="O87" s="396"/>
      <c r="P87" s="396"/>
      <c r="Q87" s="396"/>
      <c r="R87" s="396"/>
      <c r="S87" s="396"/>
      <c r="T87" s="397"/>
    </row>
    <row r="88" spans="1:24" ht="13.5" thickBot="1" x14ac:dyDescent="0.25">
      <c r="A88" s="214" t="s">
        <v>379</v>
      </c>
      <c r="B88" s="215"/>
      <c r="C88" s="215"/>
      <c r="D88" s="215"/>
      <c r="E88" s="215"/>
      <c r="F88" s="215"/>
      <c r="G88" s="215"/>
      <c r="H88" s="215"/>
      <c r="I88" s="215"/>
      <c r="J88" s="418"/>
      <c r="K88" s="419" t="s">
        <v>380</v>
      </c>
      <c r="L88" s="420"/>
      <c r="M88" s="420"/>
      <c r="N88" s="420"/>
      <c r="O88" s="420"/>
      <c r="P88" s="420"/>
      <c r="Q88" s="420"/>
      <c r="R88" s="420"/>
      <c r="S88" s="420"/>
      <c r="T88" s="421"/>
    </row>
    <row r="89" spans="1:24" ht="27" customHeight="1" thickBot="1" x14ac:dyDescent="0.25">
      <c r="A89" s="185" t="s">
        <v>295</v>
      </c>
      <c r="B89" s="186"/>
      <c r="C89" s="186"/>
      <c r="D89" s="186"/>
      <c r="E89" s="186"/>
      <c r="F89" s="186"/>
      <c r="G89" s="186"/>
      <c r="H89" s="186"/>
      <c r="I89" s="186"/>
      <c r="J89" s="410"/>
      <c r="K89" s="411" t="s">
        <v>296</v>
      </c>
      <c r="L89" s="186"/>
      <c r="M89" s="186"/>
      <c r="N89" s="186"/>
      <c r="O89" s="186"/>
      <c r="P89" s="186"/>
      <c r="Q89" s="186"/>
      <c r="R89" s="186"/>
      <c r="S89" s="186"/>
      <c r="T89" s="187"/>
    </row>
    <row r="90" spans="1:24" x14ac:dyDescent="0.2">
      <c r="A90" s="188" t="s">
        <v>381</v>
      </c>
      <c r="B90" s="189"/>
      <c r="C90" s="189"/>
      <c r="D90" s="189"/>
      <c r="E90" s="189"/>
      <c r="F90" s="189"/>
      <c r="G90" s="189"/>
      <c r="H90" s="189"/>
      <c r="I90" s="189"/>
      <c r="J90" s="412"/>
      <c r="K90" s="413" t="s">
        <v>382</v>
      </c>
      <c r="L90" s="189"/>
      <c r="M90" s="189"/>
      <c r="N90" s="189"/>
      <c r="O90" s="189"/>
      <c r="P90" s="189"/>
      <c r="Q90" s="189"/>
      <c r="R90" s="189"/>
      <c r="S90" s="189"/>
      <c r="T90" s="190"/>
    </row>
    <row r="91" spans="1:24" x14ac:dyDescent="0.2">
      <c r="A91" s="386" t="s">
        <v>383</v>
      </c>
      <c r="B91" s="387"/>
      <c r="C91" s="387"/>
      <c r="D91" s="387"/>
      <c r="E91" s="387"/>
      <c r="F91" s="387"/>
      <c r="G91" s="387"/>
      <c r="H91" s="387"/>
      <c r="I91" s="387"/>
      <c r="J91" s="414"/>
      <c r="K91" s="415" t="s">
        <v>384</v>
      </c>
      <c r="L91" s="416"/>
      <c r="M91" s="416"/>
      <c r="N91" s="416"/>
      <c r="O91" s="416"/>
      <c r="P91" s="416"/>
      <c r="Q91" s="416"/>
      <c r="R91" s="416"/>
      <c r="S91" s="416"/>
      <c r="T91" s="417"/>
    </row>
    <row r="92" spans="1:24" x14ac:dyDescent="0.2">
      <c r="A92" s="386" t="s">
        <v>385</v>
      </c>
      <c r="B92" s="387"/>
      <c r="C92" s="387"/>
      <c r="D92" s="387"/>
      <c r="E92" s="387"/>
      <c r="F92" s="387"/>
      <c r="G92" s="387"/>
      <c r="H92" s="387"/>
      <c r="I92" s="387"/>
      <c r="J92" s="414"/>
      <c r="K92" s="415" t="s">
        <v>386</v>
      </c>
      <c r="L92" s="416"/>
      <c r="M92" s="416"/>
      <c r="N92" s="416"/>
      <c r="O92" s="416"/>
      <c r="P92" s="416"/>
      <c r="Q92" s="416"/>
      <c r="R92" s="416"/>
      <c r="S92" s="416"/>
      <c r="T92" s="417"/>
    </row>
    <row r="93" spans="1:24" ht="27" customHeight="1" x14ac:dyDescent="0.2">
      <c r="A93" s="386" t="s">
        <v>387</v>
      </c>
      <c r="B93" s="387"/>
      <c r="C93" s="387"/>
      <c r="D93" s="387"/>
      <c r="E93" s="387"/>
      <c r="F93" s="387"/>
      <c r="G93" s="387"/>
      <c r="H93" s="387"/>
      <c r="I93" s="387"/>
      <c r="J93" s="414"/>
      <c r="K93" s="415" t="s">
        <v>388</v>
      </c>
      <c r="L93" s="416"/>
      <c r="M93" s="416"/>
      <c r="N93" s="416"/>
      <c r="O93" s="416"/>
      <c r="P93" s="416"/>
      <c r="Q93" s="416"/>
      <c r="R93" s="416"/>
      <c r="S93" s="416"/>
      <c r="T93" s="417"/>
    </row>
    <row r="94" spans="1:24" ht="27" customHeight="1" x14ac:dyDescent="0.2">
      <c r="A94" s="386" t="s">
        <v>389</v>
      </c>
      <c r="B94" s="387"/>
      <c r="C94" s="387"/>
      <c r="D94" s="387"/>
      <c r="E94" s="387"/>
      <c r="F94" s="387"/>
      <c r="G94" s="387"/>
      <c r="H94" s="387"/>
      <c r="I94" s="387"/>
      <c r="J94" s="414"/>
      <c r="K94" s="415" t="s">
        <v>390</v>
      </c>
      <c r="L94" s="416"/>
      <c r="M94" s="416"/>
      <c r="N94" s="416"/>
      <c r="O94" s="416"/>
      <c r="P94" s="416"/>
      <c r="Q94" s="416"/>
      <c r="R94" s="416"/>
      <c r="S94" s="416"/>
      <c r="T94" s="417"/>
    </row>
    <row r="95" spans="1:24" ht="27" customHeight="1" x14ac:dyDescent="0.2">
      <c r="A95" s="407" t="s">
        <v>391</v>
      </c>
      <c r="B95" s="408"/>
      <c r="C95" s="408"/>
      <c r="D95" s="408"/>
      <c r="E95" s="408"/>
      <c r="F95" s="408"/>
      <c r="G95" s="408"/>
      <c r="H95" s="408"/>
      <c r="I95" s="408"/>
      <c r="J95" s="425"/>
      <c r="K95" s="426" t="s">
        <v>392</v>
      </c>
      <c r="L95" s="427"/>
      <c r="M95" s="427"/>
      <c r="N95" s="427"/>
      <c r="O95" s="427"/>
      <c r="P95" s="427"/>
      <c r="Q95" s="427"/>
      <c r="R95" s="427"/>
      <c r="S95" s="427"/>
      <c r="T95" s="428"/>
    </row>
    <row r="96" spans="1:24" ht="27" customHeight="1" x14ac:dyDescent="0.2">
      <c r="A96" s="188" t="s">
        <v>393</v>
      </c>
      <c r="B96" s="189"/>
      <c r="C96" s="189"/>
      <c r="D96" s="189"/>
      <c r="E96" s="189"/>
      <c r="F96" s="189"/>
      <c r="G96" s="189"/>
      <c r="H96" s="189"/>
      <c r="I96" s="189"/>
      <c r="J96" s="412"/>
      <c r="K96" s="429" t="s">
        <v>394</v>
      </c>
      <c r="L96" s="430"/>
      <c r="M96" s="430"/>
      <c r="N96" s="430"/>
      <c r="O96" s="430"/>
      <c r="P96" s="430"/>
      <c r="Q96" s="430"/>
      <c r="R96" s="430"/>
      <c r="S96" s="430"/>
      <c r="T96" s="431"/>
    </row>
    <row r="97" spans="1:20" ht="27" customHeight="1" thickBot="1" x14ac:dyDescent="0.25">
      <c r="A97" s="188" t="s">
        <v>395</v>
      </c>
      <c r="B97" s="189"/>
      <c r="C97" s="189"/>
      <c r="D97" s="189"/>
      <c r="E97" s="189"/>
      <c r="F97" s="189"/>
      <c r="G97" s="189"/>
      <c r="H97" s="189"/>
      <c r="I97" s="189"/>
      <c r="J97" s="412"/>
      <c r="K97" s="429" t="s">
        <v>396</v>
      </c>
      <c r="L97" s="430"/>
      <c r="M97" s="430"/>
      <c r="N97" s="430"/>
      <c r="O97" s="430"/>
      <c r="P97" s="430"/>
      <c r="Q97" s="430"/>
      <c r="R97" s="430"/>
      <c r="S97" s="430"/>
      <c r="T97" s="431"/>
    </row>
    <row r="98" spans="1:20" ht="13.5" thickBot="1" x14ac:dyDescent="0.25">
      <c r="A98" s="432" t="s">
        <v>309</v>
      </c>
      <c r="B98" s="433"/>
      <c r="C98" s="433"/>
      <c r="D98" s="433"/>
      <c r="E98" s="433"/>
      <c r="F98" s="433"/>
      <c r="G98" s="433"/>
      <c r="H98" s="433"/>
      <c r="I98" s="433"/>
      <c r="J98" s="434"/>
      <c r="K98" s="411" t="s">
        <v>310</v>
      </c>
      <c r="L98" s="186"/>
      <c r="M98" s="186"/>
      <c r="N98" s="186"/>
      <c r="O98" s="186"/>
      <c r="P98" s="186"/>
      <c r="Q98" s="186"/>
      <c r="R98" s="186"/>
      <c r="S98" s="186"/>
      <c r="T98" s="187"/>
    </row>
    <row r="99" spans="1:20" x14ac:dyDescent="0.2">
      <c r="A99" s="188" t="s">
        <v>397</v>
      </c>
      <c r="B99" s="189"/>
      <c r="C99" s="189"/>
      <c r="D99" s="189"/>
      <c r="E99" s="189"/>
      <c r="F99" s="189"/>
      <c r="G99" s="189"/>
      <c r="H99" s="189"/>
      <c r="I99" s="189"/>
      <c r="J99" s="412"/>
      <c r="K99" s="413" t="s">
        <v>382</v>
      </c>
      <c r="L99" s="189"/>
      <c r="M99" s="189"/>
      <c r="N99" s="189"/>
      <c r="O99" s="189"/>
      <c r="P99" s="189"/>
      <c r="Q99" s="189"/>
      <c r="R99" s="189"/>
      <c r="S99" s="189"/>
      <c r="T99" s="190"/>
    </row>
    <row r="100" spans="1:20" x14ac:dyDescent="0.2">
      <c r="A100" s="386" t="s">
        <v>383</v>
      </c>
      <c r="B100" s="387"/>
      <c r="C100" s="387"/>
      <c r="D100" s="387"/>
      <c r="E100" s="387"/>
      <c r="F100" s="387"/>
      <c r="G100" s="387"/>
      <c r="H100" s="387"/>
      <c r="I100" s="387"/>
      <c r="J100" s="414"/>
      <c r="K100" s="422" t="s">
        <v>398</v>
      </c>
      <c r="L100" s="387"/>
      <c r="M100" s="387"/>
      <c r="N100" s="387"/>
      <c r="O100" s="387"/>
      <c r="P100" s="387"/>
      <c r="Q100" s="387"/>
      <c r="R100" s="387"/>
      <c r="S100" s="387"/>
      <c r="T100" s="388"/>
    </row>
    <row r="101" spans="1:20" ht="27" customHeight="1" x14ac:dyDescent="0.2">
      <c r="A101" s="386" t="s">
        <v>399</v>
      </c>
      <c r="B101" s="387"/>
      <c r="C101" s="387"/>
      <c r="D101" s="387"/>
      <c r="E101" s="387"/>
      <c r="F101" s="387"/>
      <c r="G101" s="387"/>
      <c r="H101" s="387"/>
      <c r="I101" s="387"/>
      <c r="J101" s="414"/>
      <c r="K101" s="422" t="s">
        <v>400</v>
      </c>
      <c r="L101" s="387"/>
      <c r="M101" s="387"/>
      <c r="N101" s="387"/>
      <c r="O101" s="387"/>
      <c r="P101" s="387"/>
      <c r="Q101" s="387"/>
      <c r="R101" s="387"/>
      <c r="S101" s="387"/>
      <c r="T101" s="388"/>
    </row>
    <row r="102" spans="1:20" ht="27" customHeight="1" x14ac:dyDescent="0.2">
      <c r="A102" s="386" t="s">
        <v>389</v>
      </c>
      <c r="B102" s="387"/>
      <c r="C102" s="387"/>
      <c r="D102" s="387"/>
      <c r="E102" s="387"/>
      <c r="F102" s="387"/>
      <c r="G102" s="387"/>
      <c r="H102" s="387"/>
      <c r="I102" s="387"/>
      <c r="J102" s="414"/>
      <c r="K102" s="422" t="s">
        <v>401</v>
      </c>
      <c r="L102" s="387"/>
      <c r="M102" s="387"/>
      <c r="N102" s="387"/>
      <c r="O102" s="387"/>
      <c r="P102" s="387"/>
      <c r="Q102" s="387"/>
      <c r="R102" s="387"/>
      <c r="S102" s="387"/>
      <c r="T102" s="388"/>
    </row>
    <row r="103" spans="1:20" ht="27" customHeight="1" x14ac:dyDescent="0.2">
      <c r="A103" s="392" t="s">
        <v>402</v>
      </c>
      <c r="B103" s="393"/>
      <c r="C103" s="393"/>
      <c r="D103" s="393"/>
      <c r="E103" s="393"/>
      <c r="F103" s="393"/>
      <c r="G103" s="393"/>
      <c r="H103" s="393"/>
      <c r="I103" s="393"/>
      <c r="J103" s="423"/>
      <c r="K103" s="424" t="s">
        <v>403</v>
      </c>
      <c r="L103" s="393"/>
      <c r="M103" s="393"/>
      <c r="N103" s="393"/>
      <c r="O103" s="393"/>
      <c r="P103" s="393"/>
      <c r="Q103" s="393"/>
      <c r="R103" s="393"/>
      <c r="S103" s="393"/>
      <c r="T103" s="394"/>
    </row>
    <row r="104" spans="1:20" ht="27" customHeight="1" thickBot="1" x14ac:dyDescent="0.25">
      <c r="A104" s="392" t="s">
        <v>404</v>
      </c>
      <c r="B104" s="393"/>
      <c r="C104" s="393"/>
      <c r="D104" s="393"/>
      <c r="E104" s="393"/>
      <c r="F104" s="393"/>
      <c r="G104" s="393"/>
      <c r="H104" s="393"/>
      <c r="I104" s="393"/>
      <c r="J104" s="423"/>
      <c r="K104" s="424" t="s">
        <v>405</v>
      </c>
      <c r="L104" s="393"/>
      <c r="M104" s="393"/>
      <c r="N104" s="393"/>
      <c r="O104" s="393"/>
      <c r="P104" s="393"/>
      <c r="Q104" s="393"/>
      <c r="R104" s="393"/>
      <c r="S104" s="393"/>
      <c r="T104" s="394"/>
    </row>
    <row r="105" spans="1:20" ht="13.5" thickBot="1" x14ac:dyDescent="0.25">
      <c r="A105" s="185" t="s">
        <v>322</v>
      </c>
      <c r="B105" s="186"/>
      <c r="C105" s="186"/>
      <c r="D105" s="186"/>
      <c r="E105" s="186"/>
      <c r="F105" s="186"/>
      <c r="G105" s="186"/>
      <c r="H105" s="186"/>
      <c r="I105" s="186"/>
      <c r="J105" s="410"/>
      <c r="K105" s="411" t="s">
        <v>323</v>
      </c>
      <c r="L105" s="186"/>
      <c r="M105" s="186"/>
      <c r="N105" s="186"/>
      <c r="O105" s="186"/>
      <c r="P105" s="186"/>
      <c r="Q105" s="186"/>
      <c r="R105" s="186"/>
      <c r="S105" s="186"/>
      <c r="T105" s="187"/>
    </row>
    <row r="106" spans="1:20" x14ac:dyDescent="0.2">
      <c r="A106" s="188" t="s">
        <v>381</v>
      </c>
      <c r="B106" s="189"/>
      <c r="C106" s="189"/>
      <c r="D106" s="189"/>
      <c r="E106" s="189"/>
      <c r="F106" s="189"/>
      <c r="G106" s="189"/>
      <c r="H106" s="189"/>
      <c r="I106" s="189"/>
      <c r="J106" s="412"/>
      <c r="K106" s="413" t="s">
        <v>382</v>
      </c>
      <c r="L106" s="189"/>
      <c r="M106" s="189"/>
      <c r="N106" s="189"/>
      <c r="O106" s="189"/>
      <c r="P106" s="189"/>
      <c r="Q106" s="189"/>
      <c r="R106" s="189"/>
      <c r="S106" s="189"/>
      <c r="T106" s="190"/>
    </row>
    <row r="107" spans="1:20" x14ac:dyDescent="0.2">
      <c r="A107" s="435" t="s">
        <v>406</v>
      </c>
      <c r="B107" s="416"/>
      <c r="C107" s="416"/>
      <c r="D107" s="416"/>
      <c r="E107" s="416"/>
      <c r="F107" s="416"/>
      <c r="G107" s="416"/>
      <c r="H107" s="416"/>
      <c r="I107" s="416"/>
      <c r="J107" s="436"/>
      <c r="K107" s="415" t="s">
        <v>407</v>
      </c>
      <c r="L107" s="416"/>
      <c r="M107" s="416"/>
      <c r="N107" s="416"/>
      <c r="O107" s="416"/>
      <c r="P107" s="416"/>
      <c r="Q107" s="416"/>
      <c r="R107" s="416"/>
      <c r="S107" s="416"/>
      <c r="T107" s="417"/>
    </row>
    <row r="108" spans="1:20" ht="27" customHeight="1" x14ac:dyDescent="0.2">
      <c r="A108" s="435" t="s">
        <v>408</v>
      </c>
      <c r="B108" s="416"/>
      <c r="C108" s="416"/>
      <c r="D108" s="416"/>
      <c r="E108" s="416"/>
      <c r="F108" s="416"/>
      <c r="G108" s="416"/>
      <c r="H108" s="416"/>
      <c r="I108" s="416"/>
      <c r="J108" s="436"/>
      <c r="K108" s="415" t="s">
        <v>409</v>
      </c>
      <c r="L108" s="416"/>
      <c r="M108" s="416"/>
      <c r="N108" s="416"/>
      <c r="O108" s="416"/>
      <c r="P108" s="416"/>
      <c r="Q108" s="416"/>
      <c r="R108" s="416"/>
      <c r="S108" s="416"/>
      <c r="T108" s="417"/>
    </row>
    <row r="109" spans="1:20" ht="27" customHeight="1" x14ac:dyDescent="0.2">
      <c r="A109" s="435" t="s">
        <v>410</v>
      </c>
      <c r="B109" s="416"/>
      <c r="C109" s="416"/>
      <c r="D109" s="416"/>
      <c r="E109" s="416"/>
      <c r="F109" s="416"/>
      <c r="G109" s="416"/>
      <c r="H109" s="416"/>
      <c r="I109" s="416"/>
      <c r="J109" s="436"/>
      <c r="K109" s="415" t="s">
        <v>411</v>
      </c>
      <c r="L109" s="416"/>
      <c r="M109" s="416"/>
      <c r="N109" s="416"/>
      <c r="O109" s="416"/>
      <c r="P109" s="416"/>
      <c r="Q109" s="416"/>
      <c r="R109" s="416"/>
      <c r="S109" s="416"/>
      <c r="T109" s="417"/>
    </row>
    <row r="110" spans="1:20" ht="27" customHeight="1" x14ac:dyDescent="0.2">
      <c r="A110" s="435" t="s">
        <v>412</v>
      </c>
      <c r="B110" s="416"/>
      <c r="C110" s="416"/>
      <c r="D110" s="416"/>
      <c r="E110" s="416"/>
      <c r="F110" s="416"/>
      <c r="G110" s="416"/>
      <c r="H110" s="416"/>
      <c r="I110" s="416"/>
      <c r="J110" s="436"/>
      <c r="K110" s="415" t="s">
        <v>413</v>
      </c>
      <c r="L110" s="416"/>
      <c r="M110" s="416"/>
      <c r="N110" s="416"/>
      <c r="O110" s="416"/>
      <c r="P110" s="416"/>
      <c r="Q110" s="416"/>
      <c r="R110" s="416"/>
      <c r="S110" s="416"/>
      <c r="T110" s="417"/>
    </row>
    <row r="111" spans="1:20" ht="27" customHeight="1" x14ac:dyDescent="0.2">
      <c r="A111" s="437" t="s">
        <v>414</v>
      </c>
      <c r="B111" s="430"/>
      <c r="C111" s="430"/>
      <c r="D111" s="430"/>
      <c r="E111" s="430"/>
      <c r="F111" s="430"/>
      <c r="G111" s="430"/>
      <c r="H111" s="430"/>
      <c r="I111" s="430"/>
      <c r="J111" s="438"/>
      <c r="K111" s="429" t="s">
        <v>415</v>
      </c>
      <c r="L111" s="430"/>
      <c r="M111" s="430"/>
      <c r="N111" s="430"/>
      <c r="O111" s="430"/>
      <c r="P111" s="430"/>
      <c r="Q111" s="430"/>
      <c r="R111" s="430"/>
      <c r="S111" s="430"/>
      <c r="T111" s="431"/>
    </row>
    <row r="112" spans="1:20" ht="27" customHeight="1" thickBot="1" x14ac:dyDescent="0.25">
      <c r="A112" s="437" t="s">
        <v>416</v>
      </c>
      <c r="B112" s="430"/>
      <c r="C112" s="430"/>
      <c r="D112" s="430"/>
      <c r="E112" s="430"/>
      <c r="F112" s="430"/>
      <c r="G112" s="430"/>
      <c r="H112" s="430"/>
      <c r="I112" s="430"/>
      <c r="J112" s="438"/>
      <c r="K112" s="429" t="s">
        <v>417</v>
      </c>
      <c r="L112" s="430"/>
      <c r="M112" s="430"/>
      <c r="N112" s="430"/>
      <c r="O112" s="430"/>
      <c r="P112" s="430"/>
      <c r="Q112" s="430"/>
      <c r="R112" s="430"/>
      <c r="S112" s="430"/>
      <c r="T112" s="431"/>
    </row>
    <row r="113" spans="1:20" ht="13.5" thickBot="1" x14ac:dyDescent="0.25">
      <c r="A113" s="185" t="s">
        <v>336</v>
      </c>
      <c r="B113" s="186"/>
      <c r="C113" s="186"/>
      <c r="D113" s="186"/>
      <c r="E113" s="186"/>
      <c r="F113" s="186"/>
      <c r="G113" s="186"/>
      <c r="H113" s="186"/>
      <c r="I113" s="186"/>
      <c r="J113" s="187"/>
      <c r="K113" s="185" t="s">
        <v>337</v>
      </c>
      <c r="L113" s="186"/>
      <c r="M113" s="186"/>
      <c r="N113" s="186"/>
      <c r="O113" s="186"/>
      <c r="P113" s="186"/>
      <c r="Q113" s="186"/>
      <c r="R113" s="186"/>
      <c r="S113" s="186"/>
      <c r="T113" s="187"/>
    </row>
    <row r="114" spans="1:20" x14ac:dyDescent="0.2">
      <c r="A114" s="188" t="s">
        <v>381</v>
      </c>
      <c r="B114" s="189"/>
      <c r="C114" s="189"/>
      <c r="D114" s="189"/>
      <c r="E114" s="189"/>
      <c r="F114" s="189"/>
      <c r="G114" s="189"/>
      <c r="H114" s="189"/>
      <c r="I114" s="189"/>
      <c r="J114" s="412"/>
      <c r="K114" s="413" t="s">
        <v>382</v>
      </c>
      <c r="L114" s="189"/>
      <c r="M114" s="189"/>
      <c r="N114" s="189"/>
      <c r="O114" s="189"/>
      <c r="P114" s="189"/>
      <c r="Q114" s="189"/>
      <c r="R114" s="189"/>
      <c r="S114" s="189"/>
      <c r="T114" s="190"/>
    </row>
    <row r="115" spans="1:20" ht="32.450000000000003" customHeight="1" x14ac:dyDescent="0.2">
      <c r="A115" s="435" t="s">
        <v>418</v>
      </c>
      <c r="B115" s="416"/>
      <c r="C115" s="416"/>
      <c r="D115" s="416"/>
      <c r="E115" s="416"/>
      <c r="F115" s="416"/>
      <c r="G115" s="416"/>
      <c r="H115" s="416"/>
      <c r="I115" s="416"/>
      <c r="J115" s="436"/>
      <c r="K115" s="415" t="s">
        <v>419</v>
      </c>
      <c r="L115" s="416"/>
      <c r="M115" s="416"/>
      <c r="N115" s="416"/>
      <c r="O115" s="416"/>
      <c r="P115" s="416"/>
      <c r="Q115" s="416"/>
      <c r="R115" s="416"/>
      <c r="S115" s="416"/>
      <c r="T115" s="417"/>
    </row>
    <row r="116" spans="1:20" ht="27" customHeight="1" x14ac:dyDescent="0.2">
      <c r="A116" s="435" t="s">
        <v>420</v>
      </c>
      <c r="B116" s="416"/>
      <c r="C116" s="416"/>
      <c r="D116" s="416"/>
      <c r="E116" s="416"/>
      <c r="F116" s="416"/>
      <c r="G116" s="416"/>
      <c r="H116" s="416"/>
      <c r="I116" s="416"/>
      <c r="J116" s="436"/>
      <c r="K116" s="415" t="s">
        <v>421</v>
      </c>
      <c r="L116" s="416"/>
      <c r="M116" s="416"/>
      <c r="N116" s="416"/>
      <c r="O116" s="416"/>
      <c r="P116" s="416"/>
      <c r="Q116" s="416"/>
      <c r="R116" s="416"/>
      <c r="S116" s="416"/>
      <c r="T116" s="417"/>
    </row>
    <row r="117" spans="1:20" ht="27" customHeight="1" x14ac:dyDescent="0.2">
      <c r="A117" s="435" t="s">
        <v>422</v>
      </c>
      <c r="B117" s="416"/>
      <c r="C117" s="416"/>
      <c r="D117" s="416"/>
      <c r="E117" s="416"/>
      <c r="F117" s="416"/>
      <c r="G117" s="416"/>
      <c r="H117" s="416"/>
      <c r="I117" s="416"/>
      <c r="J117" s="436"/>
      <c r="K117" s="415" t="s">
        <v>423</v>
      </c>
      <c r="L117" s="416"/>
      <c r="M117" s="416"/>
      <c r="N117" s="416"/>
      <c r="O117" s="416"/>
      <c r="P117" s="416"/>
      <c r="Q117" s="416"/>
      <c r="R117" s="416"/>
      <c r="S117" s="416"/>
      <c r="T117" s="417"/>
    </row>
    <row r="118" spans="1:20" x14ac:dyDescent="0.2">
      <c r="A118" s="439" t="s">
        <v>424</v>
      </c>
      <c r="B118" s="427"/>
      <c r="C118" s="427"/>
      <c r="D118" s="427"/>
      <c r="E118" s="427"/>
      <c r="F118" s="427"/>
      <c r="G118" s="427"/>
      <c r="H118" s="427"/>
      <c r="I118" s="427"/>
      <c r="J118" s="440"/>
      <c r="K118" s="426" t="s">
        <v>425</v>
      </c>
      <c r="L118" s="427"/>
      <c r="M118" s="427"/>
      <c r="N118" s="427"/>
      <c r="O118" s="427"/>
      <c r="P118" s="427"/>
      <c r="Q118" s="427"/>
      <c r="R118" s="427"/>
      <c r="S118" s="427"/>
      <c r="T118" s="428"/>
    </row>
    <row r="119" spans="1:20" ht="27" customHeight="1" x14ac:dyDescent="0.2">
      <c r="A119" s="437" t="s">
        <v>426</v>
      </c>
      <c r="B119" s="430"/>
      <c r="C119" s="430"/>
      <c r="D119" s="430"/>
      <c r="E119" s="430"/>
      <c r="F119" s="430"/>
      <c r="G119" s="430"/>
      <c r="H119" s="430"/>
      <c r="I119" s="430"/>
      <c r="J119" s="438"/>
      <c r="K119" s="429" t="s">
        <v>427</v>
      </c>
      <c r="L119" s="430"/>
      <c r="M119" s="430"/>
      <c r="N119" s="430"/>
      <c r="O119" s="430"/>
      <c r="P119" s="430"/>
      <c r="Q119" s="430"/>
      <c r="R119" s="430"/>
      <c r="S119" s="430"/>
      <c r="T119" s="431"/>
    </row>
    <row r="120" spans="1:20" ht="25.9" customHeight="1" thickBot="1" x14ac:dyDescent="0.25">
      <c r="A120" s="437" t="s">
        <v>428</v>
      </c>
      <c r="B120" s="430"/>
      <c r="C120" s="430"/>
      <c r="D120" s="430"/>
      <c r="E120" s="430"/>
      <c r="F120" s="430"/>
      <c r="G120" s="430"/>
      <c r="H120" s="430"/>
      <c r="I120" s="430"/>
      <c r="J120" s="438"/>
      <c r="K120" s="429" t="s">
        <v>429</v>
      </c>
      <c r="L120" s="430"/>
      <c r="M120" s="430"/>
      <c r="N120" s="430"/>
      <c r="O120" s="430"/>
      <c r="P120" s="430"/>
      <c r="Q120" s="430"/>
      <c r="R120" s="430"/>
      <c r="S120" s="430"/>
      <c r="T120" s="431"/>
    </row>
    <row r="121" spans="1:20" ht="13.5" thickBot="1" x14ac:dyDescent="0.25">
      <c r="A121" s="185" t="s">
        <v>351</v>
      </c>
      <c r="B121" s="186"/>
      <c r="C121" s="186"/>
      <c r="D121" s="186"/>
      <c r="E121" s="186"/>
      <c r="F121" s="186"/>
      <c r="G121" s="186"/>
      <c r="H121" s="186"/>
      <c r="I121" s="186"/>
      <c r="J121" s="187"/>
      <c r="K121" s="185" t="s">
        <v>352</v>
      </c>
      <c r="L121" s="186"/>
      <c r="M121" s="186"/>
      <c r="N121" s="186"/>
      <c r="O121" s="186"/>
      <c r="P121" s="186"/>
      <c r="Q121" s="186"/>
      <c r="R121" s="186"/>
      <c r="S121" s="186"/>
      <c r="T121" s="187"/>
    </row>
    <row r="122" spans="1:20" x14ac:dyDescent="0.2">
      <c r="A122" s="188" t="s">
        <v>397</v>
      </c>
      <c r="B122" s="189"/>
      <c r="C122" s="189"/>
      <c r="D122" s="189"/>
      <c r="E122" s="189"/>
      <c r="F122" s="189"/>
      <c r="G122" s="189"/>
      <c r="H122" s="189"/>
      <c r="I122" s="189"/>
      <c r="J122" s="412"/>
      <c r="K122" s="413" t="s">
        <v>382</v>
      </c>
      <c r="L122" s="189"/>
      <c r="M122" s="189"/>
      <c r="N122" s="189"/>
      <c r="O122" s="189"/>
      <c r="P122" s="189"/>
      <c r="Q122" s="189"/>
      <c r="R122" s="189"/>
      <c r="S122" s="189"/>
      <c r="T122" s="190"/>
    </row>
    <row r="123" spans="1:20" x14ac:dyDescent="0.2">
      <c r="A123" s="386" t="s">
        <v>430</v>
      </c>
      <c r="B123" s="387"/>
      <c r="C123" s="387"/>
      <c r="D123" s="387"/>
      <c r="E123" s="387"/>
      <c r="F123" s="387"/>
      <c r="G123" s="387"/>
      <c r="H123" s="387"/>
      <c r="I123" s="387"/>
      <c r="J123" s="414"/>
      <c r="K123" s="422" t="s">
        <v>431</v>
      </c>
      <c r="L123" s="387"/>
      <c r="M123" s="387"/>
      <c r="N123" s="387"/>
      <c r="O123" s="387"/>
      <c r="P123" s="387"/>
      <c r="Q123" s="387"/>
      <c r="R123" s="387"/>
      <c r="S123" s="387"/>
      <c r="T123" s="388"/>
    </row>
    <row r="124" spans="1:20" x14ac:dyDescent="0.2">
      <c r="A124" s="386" t="s">
        <v>432</v>
      </c>
      <c r="B124" s="387"/>
      <c r="C124" s="387"/>
      <c r="D124" s="387"/>
      <c r="E124" s="387"/>
      <c r="F124" s="387"/>
      <c r="G124" s="387"/>
      <c r="H124" s="387"/>
      <c r="I124" s="387"/>
      <c r="J124" s="414"/>
      <c r="K124" s="422" t="s">
        <v>433</v>
      </c>
      <c r="L124" s="387"/>
      <c r="M124" s="387"/>
      <c r="N124" s="387"/>
      <c r="O124" s="387"/>
      <c r="P124" s="387"/>
      <c r="Q124" s="387"/>
      <c r="R124" s="387"/>
      <c r="S124" s="387"/>
      <c r="T124" s="388"/>
    </row>
    <row r="125" spans="1:20" ht="27" customHeight="1" x14ac:dyDescent="0.2">
      <c r="A125" s="386" t="s">
        <v>434</v>
      </c>
      <c r="B125" s="387"/>
      <c r="C125" s="387"/>
      <c r="D125" s="387"/>
      <c r="E125" s="387"/>
      <c r="F125" s="387"/>
      <c r="G125" s="387"/>
      <c r="H125" s="387"/>
      <c r="I125" s="387"/>
      <c r="J125" s="414"/>
      <c r="K125" s="422" t="s">
        <v>435</v>
      </c>
      <c r="L125" s="387"/>
      <c r="M125" s="387"/>
      <c r="N125" s="387"/>
      <c r="O125" s="387"/>
      <c r="P125" s="387"/>
      <c r="Q125" s="387"/>
      <c r="R125" s="387"/>
      <c r="S125" s="387"/>
      <c r="T125" s="388"/>
    </row>
    <row r="126" spans="1:20" x14ac:dyDescent="0.2">
      <c r="A126" s="386" t="s">
        <v>436</v>
      </c>
      <c r="B126" s="387"/>
      <c r="C126" s="387"/>
      <c r="D126" s="387"/>
      <c r="E126" s="387"/>
      <c r="F126" s="387"/>
      <c r="G126" s="387"/>
      <c r="H126" s="387"/>
      <c r="I126" s="387"/>
      <c r="J126" s="414"/>
      <c r="K126" s="422" t="s">
        <v>437</v>
      </c>
      <c r="L126" s="387"/>
      <c r="M126" s="387"/>
      <c r="N126" s="387"/>
      <c r="O126" s="387"/>
      <c r="P126" s="387"/>
      <c r="Q126" s="387"/>
      <c r="R126" s="387"/>
      <c r="S126" s="387"/>
      <c r="T126" s="388"/>
    </row>
    <row r="127" spans="1:20" x14ac:dyDescent="0.2">
      <c r="A127" s="392" t="s">
        <v>438</v>
      </c>
      <c r="B127" s="393"/>
      <c r="C127" s="393"/>
      <c r="D127" s="393"/>
      <c r="E127" s="393"/>
      <c r="F127" s="393"/>
      <c r="G127" s="393"/>
      <c r="H127" s="393"/>
      <c r="I127" s="393"/>
      <c r="J127" s="423"/>
      <c r="K127" s="424" t="s">
        <v>439</v>
      </c>
      <c r="L127" s="393"/>
      <c r="M127" s="393"/>
      <c r="N127" s="393"/>
      <c r="O127" s="393"/>
      <c r="P127" s="393"/>
      <c r="Q127" s="393"/>
      <c r="R127" s="393"/>
      <c r="S127" s="393"/>
      <c r="T127" s="394"/>
    </row>
    <row r="128" spans="1:20" ht="27" customHeight="1" thickBot="1" x14ac:dyDescent="0.25">
      <c r="A128" s="392" t="s">
        <v>440</v>
      </c>
      <c r="B128" s="393"/>
      <c r="C128" s="393"/>
      <c r="D128" s="393"/>
      <c r="E128" s="393"/>
      <c r="F128" s="393"/>
      <c r="G128" s="393"/>
      <c r="H128" s="393"/>
      <c r="I128" s="393"/>
      <c r="J128" s="423"/>
      <c r="K128" s="424" t="s">
        <v>441</v>
      </c>
      <c r="L128" s="393"/>
      <c r="M128" s="393"/>
      <c r="N128" s="393"/>
      <c r="O128" s="393"/>
      <c r="P128" s="393"/>
      <c r="Q128" s="393"/>
      <c r="R128" s="393"/>
      <c r="S128" s="393"/>
      <c r="T128" s="394"/>
    </row>
    <row r="129" spans="1:20" ht="27" customHeight="1" thickBot="1" x14ac:dyDescent="0.25">
      <c r="A129" s="185" t="s">
        <v>363</v>
      </c>
      <c r="B129" s="186"/>
      <c r="C129" s="186"/>
      <c r="D129" s="186"/>
      <c r="E129" s="186"/>
      <c r="F129" s="186"/>
      <c r="G129" s="186"/>
      <c r="H129" s="186"/>
      <c r="I129" s="186"/>
      <c r="J129" s="187"/>
      <c r="K129" s="185" t="s">
        <v>364</v>
      </c>
      <c r="L129" s="186"/>
      <c r="M129" s="186"/>
      <c r="N129" s="186"/>
      <c r="O129" s="186"/>
      <c r="P129" s="186"/>
      <c r="Q129" s="186"/>
      <c r="R129" s="186"/>
      <c r="S129" s="186"/>
      <c r="T129" s="187"/>
    </row>
    <row r="130" spans="1:20" x14ac:dyDescent="0.2">
      <c r="A130" s="188" t="s">
        <v>397</v>
      </c>
      <c r="B130" s="189"/>
      <c r="C130" s="189"/>
      <c r="D130" s="189"/>
      <c r="E130" s="189"/>
      <c r="F130" s="189"/>
      <c r="G130" s="189"/>
      <c r="H130" s="189"/>
      <c r="I130" s="189"/>
      <c r="J130" s="190"/>
      <c r="K130" s="188" t="s">
        <v>382</v>
      </c>
      <c r="L130" s="189"/>
      <c r="M130" s="189"/>
      <c r="N130" s="189"/>
      <c r="O130" s="189"/>
      <c r="P130" s="189"/>
      <c r="Q130" s="189"/>
      <c r="R130" s="189"/>
      <c r="S130" s="189"/>
      <c r="T130" s="190"/>
    </row>
    <row r="131" spans="1:20" x14ac:dyDescent="0.2">
      <c r="A131" s="398" t="s">
        <v>442</v>
      </c>
      <c r="B131" s="399"/>
      <c r="C131" s="399"/>
      <c r="D131" s="399"/>
      <c r="E131" s="399"/>
      <c r="F131" s="399"/>
      <c r="G131" s="399"/>
      <c r="H131" s="399"/>
      <c r="I131" s="399"/>
      <c r="J131" s="400"/>
      <c r="K131" s="441" t="s">
        <v>443</v>
      </c>
      <c r="L131" s="442"/>
      <c r="M131" s="442"/>
      <c r="N131" s="442"/>
      <c r="O131" s="442"/>
      <c r="P131" s="442"/>
      <c r="Q131" s="442"/>
      <c r="R131" s="442"/>
      <c r="S131" s="442"/>
      <c r="T131" s="443"/>
    </row>
    <row r="132" spans="1:20" ht="27" customHeight="1" x14ac:dyDescent="0.2">
      <c r="A132" s="398" t="s">
        <v>444</v>
      </c>
      <c r="B132" s="399"/>
      <c r="C132" s="399"/>
      <c r="D132" s="399"/>
      <c r="E132" s="399"/>
      <c r="F132" s="399"/>
      <c r="G132" s="399"/>
      <c r="H132" s="399"/>
      <c r="I132" s="399"/>
      <c r="J132" s="400"/>
      <c r="K132" s="441" t="s">
        <v>445</v>
      </c>
      <c r="L132" s="442"/>
      <c r="M132" s="442"/>
      <c r="N132" s="442"/>
      <c r="O132" s="442"/>
      <c r="P132" s="442"/>
      <c r="Q132" s="442"/>
      <c r="R132" s="442"/>
      <c r="S132" s="442"/>
      <c r="T132" s="443"/>
    </row>
    <row r="133" spans="1:20" ht="27" customHeight="1" x14ac:dyDescent="0.2">
      <c r="A133" s="398" t="s">
        <v>446</v>
      </c>
      <c r="B133" s="399"/>
      <c r="C133" s="399"/>
      <c r="D133" s="399"/>
      <c r="E133" s="399"/>
      <c r="F133" s="399"/>
      <c r="G133" s="399"/>
      <c r="H133" s="399"/>
      <c r="I133" s="399"/>
      <c r="J133" s="400"/>
      <c r="K133" s="441" t="s">
        <v>447</v>
      </c>
      <c r="L133" s="442"/>
      <c r="M133" s="442"/>
      <c r="N133" s="442"/>
      <c r="O133" s="442"/>
      <c r="P133" s="442"/>
      <c r="Q133" s="442"/>
      <c r="R133" s="442"/>
      <c r="S133" s="442"/>
      <c r="T133" s="443"/>
    </row>
    <row r="134" spans="1:20" x14ac:dyDescent="0.2">
      <c r="A134" s="398" t="s">
        <v>448</v>
      </c>
      <c r="B134" s="399"/>
      <c r="C134" s="399"/>
      <c r="D134" s="399"/>
      <c r="E134" s="399"/>
      <c r="F134" s="399"/>
      <c r="G134" s="399"/>
      <c r="H134" s="399"/>
      <c r="I134" s="399"/>
      <c r="J134" s="400"/>
      <c r="K134" s="441" t="s">
        <v>449</v>
      </c>
      <c r="L134" s="442"/>
      <c r="M134" s="442"/>
      <c r="N134" s="442"/>
      <c r="O134" s="442"/>
      <c r="P134" s="442"/>
      <c r="Q134" s="442"/>
      <c r="R134" s="442"/>
      <c r="S134" s="442"/>
      <c r="T134" s="443"/>
    </row>
    <row r="135" spans="1:20" ht="27" customHeight="1" x14ac:dyDescent="0.2">
      <c r="A135" s="398" t="s">
        <v>450</v>
      </c>
      <c r="B135" s="399"/>
      <c r="C135" s="399"/>
      <c r="D135" s="399"/>
      <c r="E135" s="399"/>
      <c r="F135" s="399"/>
      <c r="G135" s="399"/>
      <c r="H135" s="399"/>
      <c r="I135" s="399"/>
      <c r="J135" s="400"/>
      <c r="K135" s="441" t="s">
        <v>451</v>
      </c>
      <c r="L135" s="442"/>
      <c r="M135" s="442"/>
      <c r="N135" s="442"/>
      <c r="O135" s="442"/>
      <c r="P135" s="442"/>
      <c r="Q135" s="442"/>
      <c r="R135" s="442"/>
      <c r="S135" s="442"/>
      <c r="T135" s="443"/>
    </row>
    <row r="136" spans="1:20" ht="27" customHeight="1" x14ac:dyDescent="0.2">
      <c r="A136" s="398" t="s">
        <v>452</v>
      </c>
      <c r="B136" s="399"/>
      <c r="C136" s="399"/>
      <c r="D136" s="399"/>
      <c r="E136" s="399"/>
      <c r="F136" s="399"/>
      <c r="G136" s="399"/>
      <c r="H136" s="399"/>
      <c r="I136" s="399"/>
      <c r="J136" s="400"/>
      <c r="K136" s="441" t="s">
        <v>453</v>
      </c>
      <c r="L136" s="442"/>
      <c r="M136" s="442"/>
      <c r="N136" s="442"/>
      <c r="O136" s="442"/>
      <c r="P136" s="442"/>
      <c r="Q136" s="442"/>
      <c r="R136" s="442"/>
      <c r="S136" s="442"/>
      <c r="T136" s="443"/>
    </row>
    <row r="137" spans="1:20" ht="27" customHeight="1" x14ac:dyDescent="0.2">
      <c r="A137" s="404" t="s">
        <v>454</v>
      </c>
      <c r="B137" s="405"/>
      <c r="C137" s="405"/>
      <c r="D137" s="405"/>
      <c r="E137" s="405"/>
      <c r="F137" s="405"/>
      <c r="G137" s="405"/>
      <c r="H137" s="405"/>
      <c r="I137" s="405"/>
      <c r="J137" s="406"/>
      <c r="K137" s="444" t="s">
        <v>455</v>
      </c>
      <c r="L137" s="445"/>
      <c r="M137" s="445"/>
      <c r="N137" s="445"/>
      <c r="O137" s="445"/>
      <c r="P137" s="445"/>
      <c r="Q137" s="445"/>
      <c r="R137" s="445"/>
      <c r="S137" s="445"/>
      <c r="T137" s="446"/>
    </row>
    <row r="138" spans="1:20" ht="35.450000000000003" customHeight="1" thickBot="1" x14ac:dyDescent="0.25">
      <c r="A138" s="404" t="s">
        <v>456</v>
      </c>
      <c r="B138" s="405"/>
      <c r="C138" s="405"/>
      <c r="D138" s="405"/>
      <c r="E138" s="405"/>
      <c r="F138" s="405"/>
      <c r="G138" s="405"/>
      <c r="H138" s="405"/>
      <c r="I138" s="405"/>
      <c r="J138" s="406"/>
      <c r="K138" s="444" t="s">
        <v>457</v>
      </c>
      <c r="L138" s="445"/>
      <c r="M138" s="445"/>
      <c r="N138" s="445"/>
      <c r="O138" s="445"/>
      <c r="P138" s="445"/>
      <c r="Q138" s="445"/>
      <c r="R138" s="445"/>
      <c r="S138" s="445"/>
      <c r="T138" s="446"/>
    </row>
    <row r="139" spans="1:20" ht="13.5" thickBot="1" x14ac:dyDescent="0.25">
      <c r="A139" s="447" t="s">
        <v>458</v>
      </c>
      <c r="B139" s="448"/>
      <c r="C139" s="448"/>
      <c r="D139" s="448"/>
      <c r="E139" s="448"/>
      <c r="F139" s="448"/>
      <c r="G139" s="448"/>
      <c r="H139" s="448"/>
      <c r="I139" s="448"/>
      <c r="J139" s="449"/>
      <c r="K139" s="450" t="s">
        <v>459</v>
      </c>
      <c r="L139" s="448"/>
      <c r="M139" s="448"/>
      <c r="N139" s="448"/>
      <c r="O139" s="448"/>
      <c r="P139" s="448"/>
      <c r="Q139" s="448"/>
      <c r="R139" s="448"/>
      <c r="S139" s="448"/>
      <c r="T139" s="451"/>
    </row>
    <row r="140" spans="1:20" x14ac:dyDescent="0.2">
      <c r="A140" s="188" t="s">
        <v>397</v>
      </c>
      <c r="B140" s="189"/>
      <c r="C140" s="189"/>
      <c r="D140" s="189"/>
      <c r="E140" s="189"/>
      <c r="F140" s="189"/>
      <c r="G140" s="189"/>
      <c r="H140" s="189"/>
      <c r="I140" s="189"/>
      <c r="J140" s="412"/>
      <c r="K140" s="413" t="s">
        <v>382</v>
      </c>
      <c r="L140" s="189"/>
      <c r="M140" s="189"/>
      <c r="N140" s="189"/>
      <c r="O140" s="189"/>
      <c r="P140" s="189"/>
      <c r="Q140" s="189"/>
      <c r="R140" s="189"/>
      <c r="S140" s="189"/>
      <c r="T140" s="190"/>
    </row>
    <row r="141" spans="1:20" ht="22.5" customHeight="1" x14ac:dyDescent="0.2">
      <c r="A141" s="435" t="s">
        <v>460</v>
      </c>
      <c r="B141" s="416"/>
      <c r="C141" s="416"/>
      <c r="D141" s="416"/>
      <c r="E141" s="416"/>
      <c r="F141" s="416"/>
      <c r="G141" s="416"/>
      <c r="H141" s="416"/>
      <c r="I141" s="416"/>
      <c r="J141" s="436"/>
      <c r="K141" s="415" t="s">
        <v>461</v>
      </c>
      <c r="L141" s="416"/>
      <c r="M141" s="416"/>
      <c r="N141" s="416"/>
      <c r="O141" s="416"/>
      <c r="P141" s="416"/>
      <c r="Q141" s="416"/>
      <c r="R141" s="416"/>
      <c r="S141" s="416"/>
      <c r="T141" s="417"/>
    </row>
    <row r="142" spans="1:20" ht="22.5" customHeight="1" x14ac:dyDescent="0.2">
      <c r="A142" s="439" t="s">
        <v>462</v>
      </c>
      <c r="B142" s="427"/>
      <c r="C142" s="427"/>
      <c r="D142" s="427"/>
      <c r="E142" s="427"/>
      <c r="F142" s="427"/>
      <c r="G142" s="427"/>
      <c r="H142" s="427"/>
      <c r="I142" s="427"/>
      <c r="J142" s="440"/>
      <c r="K142" s="426" t="s">
        <v>463</v>
      </c>
      <c r="L142" s="427"/>
      <c r="M142" s="427"/>
      <c r="N142" s="427"/>
      <c r="O142" s="427"/>
      <c r="P142" s="427"/>
      <c r="Q142" s="427"/>
      <c r="R142" s="427"/>
      <c r="S142" s="427"/>
      <c r="T142" s="428"/>
    </row>
    <row r="143" spans="1:20" ht="27" customHeight="1" x14ac:dyDescent="0.2">
      <c r="A143" s="435" t="s">
        <v>464</v>
      </c>
      <c r="B143" s="416"/>
      <c r="C143" s="416"/>
      <c r="D143" s="416"/>
      <c r="E143" s="416"/>
      <c r="F143" s="416"/>
      <c r="G143" s="416"/>
      <c r="H143" s="416"/>
      <c r="I143" s="416"/>
      <c r="J143" s="436"/>
      <c r="K143" s="415" t="s">
        <v>465</v>
      </c>
      <c r="L143" s="416"/>
      <c r="M143" s="416"/>
      <c r="N143" s="416"/>
      <c r="O143" s="416"/>
      <c r="P143" s="416"/>
      <c r="Q143" s="416"/>
      <c r="R143" s="416"/>
      <c r="S143" s="416"/>
      <c r="T143" s="417"/>
    </row>
    <row r="144" spans="1:20" ht="27" customHeight="1" x14ac:dyDescent="0.2">
      <c r="A144" s="435" t="s">
        <v>466</v>
      </c>
      <c r="B144" s="416"/>
      <c r="C144" s="416"/>
      <c r="D144" s="416"/>
      <c r="E144" s="416"/>
      <c r="F144" s="416"/>
      <c r="G144" s="416"/>
      <c r="H144" s="416"/>
      <c r="I144" s="416"/>
      <c r="J144" s="436"/>
      <c r="K144" s="415" t="s">
        <v>467</v>
      </c>
      <c r="L144" s="416"/>
      <c r="M144" s="416"/>
      <c r="N144" s="416"/>
      <c r="O144" s="416"/>
      <c r="P144" s="416"/>
      <c r="Q144" s="416"/>
      <c r="R144" s="416"/>
      <c r="S144" s="416"/>
      <c r="T144" s="417"/>
    </row>
    <row r="145" spans="1:20" ht="27" customHeight="1" x14ac:dyDescent="0.2">
      <c r="A145" s="435" t="s">
        <v>468</v>
      </c>
      <c r="B145" s="416"/>
      <c r="C145" s="416"/>
      <c r="D145" s="416"/>
      <c r="E145" s="416"/>
      <c r="F145" s="416"/>
      <c r="G145" s="416"/>
      <c r="H145" s="416"/>
      <c r="I145" s="416"/>
      <c r="J145" s="436"/>
      <c r="K145" s="415" t="s">
        <v>469</v>
      </c>
      <c r="L145" s="416"/>
      <c r="M145" s="416"/>
      <c r="N145" s="416"/>
      <c r="O145" s="416"/>
      <c r="P145" s="416"/>
      <c r="Q145" s="416"/>
      <c r="R145" s="416"/>
      <c r="S145" s="416"/>
      <c r="T145" s="417"/>
    </row>
    <row r="146" spans="1:20" x14ac:dyDescent="0.2">
      <c r="A146" s="437" t="s">
        <v>470</v>
      </c>
      <c r="B146" s="430"/>
      <c r="C146" s="430"/>
      <c r="D146" s="430"/>
      <c r="E146" s="430"/>
      <c r="F146" s="430"/>
      <c r="G146" s="430"/>
      <c r="H146" s="430"/>
      <c r="I146" s="430"/>
      <c r="J146" s="438"/>
      <c r="K146" s="429" t="s">
        <v>471</v>
      </c>
      <c r="L146" s="430"/>
      <c r="M146" s="430"/>
      <c r="N146" s="430"/>
      <c r="O146" s="430"/>
      <c r="P146" s="430"/>
      <c r="Q146" s="430"/>
      <c r="R146" s="430"/>
      <c r="S146" s="430"/>
      <c r="T146" s="431"/>
    </row>
    <row r="147" spans="1:20" ht="39" customHeight="1" x14ac:dyDescent="0.2">
      <c r="A147" s="452" t="s">
        <v>472</v>
      </c>
      <c r="B147" s="453"/>
      <c r="C147" s="453"/>
      <c r="D147" s="453"/>
      <c r="E147" s="453"/>
      <c r="F147" s="453"/>
      <c r="G147" s="453"/>
      <c r="H147" s="453"/>
      <c r="I147" s="453"/>
      <c r="J147" s="454"/>
      <c r="K147" s="455" t="s">
        <v>473</v>
      </c>
      <c r="L147" s="453"/>
      <c r="M147" s="453"/>
      <c r="N147" s="453"/>
      <c r="O147" s="453"/>
      <c r="P147" s="453"/>
      <c r="Q147" s="453"/>
      <c r="R147" s="453"/>
      <c r="S147" s="453"/>
      <c r="T147" s="456"/>
    </row>
    <row r="148" spans="1:20" x14ac:dyDescent="0.2">
      <c r="M148" s="32"/>
      <c r="N148" s="32"/>
      <c r="O148" s="32"/>
      <c r="P148" s="32"/>
      <c r="Q148" s="32"/>
      <c r="R148" s="32"/>
      <c r="S148" s="32"/>
      <c r="T148" s="32"/>
    </row>
    <row r="149" spans="1:20" x14ac:dyDescent="0.2">
      <c r="M149" s="32"/>
      <c r="N149" s="32"/>
      <c r="O149" s="32"/>
      <c r="P149" s="32"/>
      <c r="Q149" s="32"/>
      <c r="R149" s="32"/>
      <c r="S149" s="32"/>
      <c r="T149" s="32"/>
    </row>
    <row r="150" spans="1:20" ht="27" customHeight="1" x14ac:dyDescent="0.2">
      <c r="A150" s="178" t="s">
        <v>158</v>
      </c>
      <c r="B150" s="178"/>
      <c r="C150" s="178"/>
      <c r="D150" s="178"/>
      <c r="E150" s="178"/>
      <c r="F150" s="178"/>
      <c r="G150" s="178"/>
      <c r="H150" s="178"/>
      <c r="I150" s="178"/>
      <c r="J150" s="178"/>
      <c r="K150" s="178"/>
      <c r="L150" s="178"/>
      <c r="M150" s="178"/>
      <c r="N150" s="178"/>
      <c r="O150" s="178"/>
      <c r="P150" s="178"/>
      <c r="Q150" s="178"/>
      <c r="R150" s="178"/>
      <c r="S150" s="178"/>
      <c r="T150" s="178"/>
    </row>
    <row r="151" spans="1:20" ht="22.5" customHeight="1" x14ac:dyDescent="0.2">
      <c r="A151" s="178"/>
      <c r="B151" s="178"/>
      <c r="C151" s="178"/>
      <c r="D151" s="178"/>
      <c r="E151" s="178"/>
      <c r="F151" s="178"/>
      <c r="G151" s="178"/>
      <c r="H151" s="178"/>
      <c r="I151" s="178"/>
      <c r="J151" s="178"/>
      <c r="K151" s="178"/>
      <c r="L151" s="178"/>
      <c r="M151" s="178"/>
      <c r="N151" s="178"/>
      <c r="O151" s="178"/>
      <c r="P151" s="178"/>
      <c r="Q151" s="178"/>
      <c r="R151" s="178"/>
      <c r="S151" s="178"/>
      <c r="T151" s="178"/>
    </row>
    <row r="152" spans="1:20" ht="19.7" customHeight="1" x14ac:dyDescent="0.2">
      <c r="A152" s="125"/>
      <c r="B152" s="126"/>
      <c r="C152" s="127"/>
      <c r="D152" s="127"/>
      <c r="E152" s="127"/>
      <c r="F152" s="127"/>
      <c r="G152" s="127"/>
      <c r="H152" s="71"/>
      <c r="I152" s="71"/>
      <c r="J152" s="71"/>
      <c r="K152" s="71"/>
      <c r="L152" s="71"/>
      <c r="M152" s="72"/>
      <c r="N152" s="72"/>
      <c r="O152" s="72"/>
      <c r="P152" s="72"/>
      <c r="Q152" s="72"/>
      <c r="R152" s="72"/>
      <c r="S152" s="72"/>
      <c r="T152" s="73"/>
    </row>
    <row r="153" spans="1:20" ht="27" customHeight="1" x14ac:dyDescent="0.2">
      <c r="A153" s="125"/>
      <c r="B153" s="128" t="s">
        <v>157</v>
      </c>
      <c r="C153" s="129"/>
      <c r="D153" s="129"/>
      <c r="E153" s="129"/>
      <c r="F153" s="129"/>
      <c r="G153" s="129"/>
      <c r="H153" s="129"/>
      <c r="I153" s="129"/>
      <c r="J153" s="129"/>
      <c r="K153" s="129"/>
      <c r="L153" s="129"/>
      <c r="M153" s="129"/>
      <c r="N153" s="129"/>
      <c r="O153" s="129"/>
      <c r="P153" s="129"/>
      <c r="Q153" s="129"/>
      <c r="R153" s="129"/>
      <c r="S153" s="129"/>
      <c r="T153" s="130"/>
    </row>
    <row r="154" spans="1:20" x14ac:dyDescent="0.2">
      <c r="A154" s="198" t="s">
        <v>141</v>
      </c>
      <c r="B154" s="198"/>
      <c r="C154" s="198"/>
      <c r="D154" s="198"/>
      <c r="E154" s="198"/>
      <c r="F154" s="198"/>
      <c r="G154" s="198"/>
      <c r="H154" s="198"/>
      <c r="I154" s="198"/>
      <c r="J154" s="198"/>
      <c r="K154" s="198"/>
      <c r="L154" s="198"/>
      <c r="M154" s="198"/>
      <c r="N154" s="198"/>
      <c r="O154" s="198"/>
      <c r="P154" s="198"/>
      <c r="Q154" s="198"/>
      <c r="R154" s="198"/>
      <c r="S154" s="198"/>
      <c r="T154" s="198"/>
    </row>
    <row r="155" spans="1:20" x14ac:dyDescent="0.2">
      <c r="A155" s="198"/>
      <c r="B155" s="198"/>
      <c r="C155" s="198"/>
      <c r="D155" s="198"/>
      <c r="E155" s="198"/>
      <c r="F155" s="198"/>
      <c r="G155" s="198"/>
      <c r="H155" s="198"/>
      <c r="I155" s="198"/>
      <c r="J155" s="198"/>
      <c r="K155" s="198"/>
      <c r="L155" s="198"/>
      <c r="M155" s="198"/>
      <c r="N155" s="198"/>
      <c r="O155" s="198"/>
      <c r="P155" s="198"/>
      <c r="Q155" s="198"/>
      <c r="R155" s="198"/>
      <c r="S155" s="198"/>
      <c r="T155" s="198"/>
    </row>
    <row r="156" spans="1:20" x14ac:dyDescent="0.2">
      <c r="A156" s="106" t="s">
        <v>41</v>
      </c>
      <c r="B156" s="107"/>
      <c r="C156" s="107"/>
      <c r="D156" s="107"/>
      <c r="E156" s="107"/>
      <c r="F156" s="107"/>
      <c r="G156" s="107"/>
      <c r="H156" s="107"/>
      <c r="I156" s="107"/>
      <c r="J156" s="107"/>
      <c r="K156" s="107"/>
      <c r="L156" s="107"/>
      <c r="M156" s="107"/>
      <c r="N156" s="107"/>
      <c r="O156" s="107"/>
      <c r="P156" s="107"/>
      <c r="Q156" s="107"/>
      <c r="R156" s="107"/>
      <c r="S156" s="107"/>
      <c r="T156" s="108"/>
    </row>
    <row r="157" spans="1:20" x14ac:dyDescent="0.2">
      <c r="A157" s="109"/>
      <c r="B157" s="110"/>
      <c r="C157" s="110"/>
      <c r="D157" s="110"/>
      <c r="E157" s="110"/>
      <c r="F157" s="110"/>
      <c r="G157" s="110"/>
      <c r="H157" s="110"/>
      <c r="I157" s="110"/>
      <c r="J157" s="110"/>
      <c r="K157" s="110"/>
      <c r="L157" s="110"/>
      <c r="M157" s="110"/>
      <c r="N157" s="110"/>
      <c r="O157" s="110"/>
      <c r="P157" s="110"/>
      <c r="Q157" s="110"/>
      <c r="R157" s="110"/>
      <c r="S157" s="110"/>
      <c r="T157" s="111"/>
    </row>
    <row r="158" spans="1:20" x14ac:dyDescent="0.2">
      <c r="A158" s="182" t="s">
        <v>28</v>
      </c>
      <c r="B158" s="106" t="s">
        <v>27</v>
      </c>
      <c r="C158" s="107"/>
      <c r="D158" s="107"/>
      <c r="E158" s="107"/>
      <c r="F158" s="107"/>
      <c r="G158" s="107"/>
      <c r="H158" s="107"/>
      <c r="I158" s="108"/>
      <c r="J158" s="138" t="s">
        <v>39</v>
      </c>
      <c r="K158" s="112" t="s">
        <v>25</v>
      </c>
      <c r="L158" s="113"/>
      <c r="M158" s="114"/>
      <c r="N158" s="112" t="s">
        <v>40</v>
      </c>
      <c r="O158" s="113"/>
      <c r="P158" s="114"/>
      <c r="Q158" s="112" t="s">
        <v>24</v>
      </c>
      <c r="R158" s="113"/>
      <c r="S158" s="114"/>
      <c r="T158" s="138" t="s">
        <v>23</v>
      </c>
    </row>
    <row r="159" spans="1:20" ht="24" customHeight="1" x14ac:dyDescent="0.2">
      <c r="A159" s="183"/>
      <c r="B159" s="122"/>
      <c r="C159" s="123"/>
      <c r="D159" s="123"/>
      <c r="E159" s="123"/>
      <c r="F159" s="123"/>
      <c r="G159" s="123"/>
      <c r="H159" s="123"/>
      <c r="I159" s="124"/>
      <c r="J159" s="139"/>
      <c r="K159" s="115"/>
      <c r="L159" s="116"/>
      <c r="M159" s="117"/>
      <c r="N159" s="115"/>
      <c r="O159" s="116"/>
      <c r="P159" s="117"/>
      <c r="Q159" s="115"/>
      <c r="R159" s="116"/>
      <c r="S159" s="117"/>
      <c r="T159" s="139"/>
    </row>
    <row r="160" spans="1:20" ht="21.75" customHeight="1" x14ac:dyDescent="0.2">
      <c r="A160" s="184"/>
      <c r="B160" s="109"/>
      <c r="C160" s="110"/>
      <c r="D160" s="110"/>
      <c r="E160" s="110"/>
      <c r="F160" s="110"/>
      <c r="G160" s="110"/>
      <c r="H160" s="110"/>
      <c r="I160" s="111"/>
      <c r="J160" s="140"/>
      <c r="K160" s="4" t="s">
        <v>29</v>
      </c>
      <c r="L160" s="4" t="s">
        <v>30</v>
      </c>
      <c r="M160" s="4" t="s">
        <v>31</v>
      </c>
      <c r="N160" s="4" t="s">
        <v>35</v>
      </c>
      <c r="O160" s="4" t="s">
        <v>7</v>
      </c>
      <c r="P160" s="4" t="s">
        <v>32</v>
      </c>
      <c r="Q160" s="4" t="s">
        <v>33</v>
      </c>
      <c r="R160" s="4" t="s">
        <v>29</v>
      </c>
      <c r="S160" s="4" t="s">
        <v>34</v>
      </c>
      <c r="T160" s="140"/>
    </row>
    <row r="161" spans="1:25" ht="25.5" customHeight="1" x14ac:dyDescent="0.2">
      <c r="A161" s="17" t="s">
        <v>166</v>
      </c>
      <c r="B161" s="132" t="s">
        <v>167</v>
      </c>
      <c r="C161" s="133"/>
      <c r="D161" s="133"/>
      <c r="E161" s="133"/>
      <c r="F161" s="133"/>
      <c r="G161" s="133"/>
      <c r="H161" s="133"/>
      <c r="I161" s="134"/>
      <c r="J161" s="6">
        <v>5</v>
      </c>
      <c r="K161" s="6">
        <v>2</v>
      </c>
      <c r="L161" s="6">
        <v>1</v>
      </c>
      <c r="M161" s="6">
        <v>0</v>
      </c>
      <c r="N161" s="7">
        <f>K161+L161+M161</f>
        <v>3</v>
      </c>
      <c r="O161" s="8">
        <f>P161-N161</f>
        <v>6</v>
      </c>
      <c r="P161" s="8">
        <f>ROUND(PRODUCT(J161,25)/14,0)</f>
        <v>9</v>
      </c>
      <c r="Q161" s="12" t="s">
        <v>33</v>
      </c>
      <c r="R161" s="6"/>
      <c r="S161" s="13"/>
      <c r="T161" s="6" t="s">
        <v>143</v>
      </c>
    </row>
    <row r="162" spans="1:25" ht="29.25" customHeight="1" x14ac:dyDescent="0.2">
      <c r="A162" s="17" t="s">
        <v>168</v>
      </c>
      <c r="B162" s="132" t="s">
        <v>169</v>
      </c>
      <c r="C162" s="133"/>
      <c r="D162" s="133"/>
      <c r="E162" s="133"/>
      <c r="F162" s="133"/>
      <c r="G162" s="133"/>
      <c r="H162" s="133"/>
      <c r="I162" s="134"/>
      <c r="J162" s="6">
        <v>4</v>
      </c>
      <c r="K162" s="6">
        <v>2</v>
      </c>
      <c r="L162" s="6">
        <v>1</v>
      </c>
      <c r="M162" s="6">
        <v>0</v>
      </c>
      <c r="N162" s="7">
        <f t="shared" ref="N162:N165" si="2">K162+L162+M162</f>
        <v>3</v>
      </c>
      <c r="O162" s="8">
        <f t="shared" ref="O162:O165" si="3">P162-N162</f>
        <v>4</v>
      </c>
      <c r="P162" s="8">
        <f t="shared" ref="P162:P165" si="4">ROUND(PRODUCT(J162,25)/14,0)</f>
        <v>7</v>
      </c>
      <c r="Q162" s="12" t="s">
        <v>33</v>
      </c>
      <c r="R162" s="6"/>
      <c r="S162" s="13"/>
      <c r="T162" s="6" t="s">
        <v>145</v>
      </c>
    </row>
    <row r="163" spans="1:25" ht="19.7" customHeight="1" x14ac:dyDescent="0.2">
      <c r="A163" s="17" t="s">
        <v>170</v>
      </c>
      <c r="B163" s="132" t="s">
        <v>171</v>
      </c>
      <c r="C163" s="133"/>
      <c r="D163" s="133"/>
      <c r="E163" s="133"/>
      <c r="F163" s="133"/>
      <c r="G163" s="133"/>
      <c r="H163" s="133"/>
      <c r="I163" s="134"/>
      <c r="J163" s="6">
        <v>4</v>
      </c>
      <c r="K163" s="6">
        <v>2</v>
      </c>
      <c r="L163" s="6">
        <v>1</v>
      </c>
      <c r="M163" s="6">
        <v>0</v>
      </c>
      <c r="N163" s="7">
        <f t="shared" si="2"/>
        <v>3</v>
      </c>
      <c r="O163" s="8">
        <f t="shared" si="3"/>
        <v>4</v>
      </c>
      <c r="P163" s="8">
        <f t="shared" si="4"/>
        <v>7</v>
      </c>
      <c r="Q163" s="12" t="s">
        <v>33</v>
      </c>
      <c r="R163" s="6"/>
      <c r="S163" s="13"/>
      <c r="T163" s="74" t="s">
        <v>145</v>
      </c>
    </row>
    <row r="164" spans="1:25" ht="29.25" customHeight="1" x14ac:dyDescent="0.2">
      <c r="A164" s="17" t="s">
        <v>172</v>
      </c>
      <c r="B164" s="132" t="s">
        <v>173</v>
      </c>
      <c r="C164" s="133"/>
      <c r="D164" s="133"/>
      <c r="E164" s="133"/>
      <c r="F164" s="133"/>
      <c r="G164" s="133"/>
      <c r="H164" s="133"/>
      <c r="I164" s="134"/>
      <c r="J164" s="6">
        <v>5</v>
      </c>
      <c r="K164" s="6">
        <v>2</v>
      </c>
      <c r="L164" s="6">
        <v>0</v>
      </c>
      <c r="M164" s="6">
        <v>2</v>
      </c>
      <c r="N164" s="7">
        <f t="shared" si="2"/>
        <v>4</v>
      </c>
      <c r="O164" s="8">
        <f t="shared" si="3"/>
        <v>5</v>
      </c>
      <c r="P164" s="8">
        <f t="shared" si="4"/>
        <v>9</v>
      </c>
      <c r="Q164" s="12" t="s">
        <v>33</v>
      </c>
      <c r="R164" s="6"/>
      <c r="S164" s="13"/>
      <c r="T164" s="6" t="s">
        <v>145</v>
      </c>
    </row>
    <row r="165" spans="1:25" ht="25.5" customHeight="1" x14ac:dyDescent="0.2">
      <c r="A165" s="17" t="s">
        <v>174</v>
      </c>
      <c r="B165" s="132" t="s">
        <v>175</v>
      </c>
      <c r="C165" s="133"/>
      <c r="D165" s="133"/>
      <c r="E165" s="133"/>
      <c r="F165" s="133"/>
      <c r="G165" s="133"/>
      <c r="H165" s="133"/>
      <c r="I165" s="134"/>
      <c r="J165" s="6">
        <v>4</v>
      </c>
      <c r="K165" s="6">
        <v>2</v>
      </c>
      <c r="L165" s="6">
        <v>1</v>
      </c>
      <c r="M165" s="6">
        <v>0</v>
      </c>
      <c r="N165" s="7">
        <f t="shared" si="2"/>
        <v>3</v>
      </c>
      <c r="O165" s="8">
        <f t="shared" si="3"/>
        <v>4</v>
      </c>
      <c r="P165" s="8">
        <f t="shared" si="4"/>
        <v>7</v>
      </c>
      <c r="Q165" s="12"/>
      <c r="R165" s="6" t="s">
        <v>29</v>
      </c>
      <c r="S165" s="13"/>
      <c r="T165" s="6" t="s">
        <v>145</v>
      </c>
    </row>
    <row r="166" spans="1:25" ht="24" customHeight="1" x14ac:dyDescent="0.2">
      <c r="A166" s="17" t="s">
        <v>176</v>
      </c>
      <c r="B166" s="132" t="s">
        <v>177</v>
      </c>
      <c r="C166" s="133"/>
      <c r="D166" s="133"/>
      <c r="E166" s="133"/>
      <c r="F166" s="133"/>
      <c r="G166" s="133"/>
      <c r="H166" s="133"/>
      <c r="I166" s="134"/>
      <c r="J166" s="6">
        <v>5</v>
      </c>
      <c r="K166" s="6">
        <v>2</v>
      </c>
      <c r="L166" s="6">
        <v>1</v>
      </c>
      <c r="M166" s="6">
        <v>0</v>
      </c>
      <c r="N166" s="7">
        <f>K166+L166+M166</f>
        <v>3</v>
      </c>
      <c r="O166" s="8">
        <f>P166-N166</f>
        <v>6</v>
      </c>
      <c r="P166" s="8">
        <f>ROUND(PRODUCT(J166,25)/14,0)</f>
        <v>9</v>
      </c>
      <c r="Q166" s="12"/>
      <c r="R166" s="6" t="s">
        <v>29</v>
      </c>
      <c r="S166" s="13"/>
      <c r="T166" s="6" t="s">
        <v>143</v>
      </c>
    </row>
    <row r="167" spans="1:25" x14ac:dyDescent="0.2">
      <c r="A167" s="48" t="s">
        <v>91</v>
      </c>
      <c r="B167" s="195" t="s">
        <v>130</v>
      </c>
      <c r="C167" s="196"/>
      <c r="D167" s="196"/>
      <c r="E167" s="196"/>
      <c r="F167" s="196"/>
      <c r="G167" s="196"/>
      <c r="H167" s="196"/>
      <c r="I167" s="197"/>
      <c r="J167" s="29">
        <v>3</v>
      </c>
      <c r="K167" s="29">
        <v>0</v>
      </c>
      <c r="L167" s="29">
        <v>2</v>
      </c>
      <c r="M167" s="29">
        <v>0</v>
      </c>
      <c r="N167" s="7">
        <f t="shared" ref="N167" si="5">K167+L167+M167</f>
        <v>2</v>
      </c>
      <c r="O167" s="8">
        <f t="shared" ref="O167" si="6">P167-N167</f>
        <v>3</v>
      </c>
      <c r="P167" s="8">
        <f t="shared" ref="P167:P168" si="7">ROUND(PRODUCT(J167,25)/14,0)</f>
        <v>5</v>
      </c>
      <c r="Q167" s="60"/>
      <c r="R167" s="61" t="s">
        <v>29</v>
      </c>
      <c r="S167" s="62"/>
      <c r="T167" s="61" t="s">
        <v>38</v>
      </c>
    </row>
    <row r="168" spans="1:25" x14ac:dyDescent="0.2">
      <c r="A168" s="18" t="s">
        <v>85</v>
      </c>
      <c r="B168" s="206" t="s">
        <v>132</v>
      </c>
      <c r="C168" s="207"/>
      <c r="D168" s="207"/>
      <c r="E168" s="207"/>
      <c r="F168" s="207"/>
      <c r="G168" s="207"/>
      <c r="H168" s="207"/>
      <c r="I168" s="208"/>
      <c r="J168" s="7">
        <v>2</v>
      </c>
      <c r="K168" s="7">
        <v>0</v>
      </c>
      <c r="L168" s="7">
        <v>2</v>
      </c>
      <c r="M168" s="7">
        <v>0</v>
      </c>
      <c r="N168" s="7">
        <f t="shared" ref="N168" si="8">K168+L168+M168</f>
        <v>2</v>
      </c>
      <c r="O168" s="8">
        <f t="shared" ref="O168" si="9">P168-N168</f>
        <v>2</v>
      </c>
      <c r="P168" s="8">
        <f t="shared" si="7"/>
        <v>4</v>
      </c>
      <c r="Q168" s="60"/>
      <c r="R168" s="61"/>
      <c r="S168" s="62" t="s">
        <v>34</v>
      </c>
      <c r="T168" s="61" t="s">
        <v>38</v>
      </c>
      <c r="U168" s="31"/>
      <c r="V168" s="31"/>
      <c r="W168" s="31"/>
      <c r="X168" s="31"/>
      <c r="Y168" s="31"/>
    </row>
    <row r="169" spans="1:25" x14ac:dyDescent="0.2">
      <c r="A169" s="9" t="s">
        <v>26</v>
      </c>
      <c r="B169" s="135"/>
      <c r="C169" s="136"/>
      <c r="D169" s="136"/>
      <c r="E169" s="136"/>
      <c r="F169" s="136"/>
      <c r="G169" s="136"/>
      <c r="H169" s="136"/>
      <c r="I169" s="137"/>
      <c r="J169" s="9">
        <f t="shared" ref="J169:P169" si="10">SUM(J161:J168)</f>
        <v>32</v>
      </c>
      <c r="K169" s="9">
        <f t="shared" si="10"/>
        <v>12</v>
      </c>
      <c r="L169" s="9">
        <f t="shared" si="10"/>
        <v>9</v>
      </c>
      <c r="M169" s="9">
        <f t="shared" si="10"/>
        <v>2</v>
      </c>
      <c r="N169" s="9">
        <f t="shared" si="10"/>
        <v>23</v>
      </c>
      <c r="O169" s="9">
        <f t="shared" si="10"/>
        <v>34</v>
      </c>
      <c r="P169" s="9">
        <f t="shared" si="10"/>
        <v>57</v>
      </c>
      <c r="Q169" s="9">
        <f>COUNTIF(Q161:Q168,"E")</f>
        <v>4</v>
      </c>
      <c r="R169" s="9">
        <f>COUNTIF(R161:R168,"C")</f>
        <v>3</v>
      </c>
      <c r="S169" s="9">
        <f>COUNTIF(S161:S168,"VP")</f>
        <v>1</v>
      </c>
      <c r="T169" s="46">
        <f>COUNTA(T161:T168)</f>
        <v>8</v>
      </c>
      <c r="U169" s="148" t="str">
        <f>IF(J169&gt;=32,"Corect","Sunt necesare cel puțin 32 de credite")</f>
        <v>Corect</v>
      </c>
      <c r="V169" s="149"/>
      <c r="W169" s="149"/>
      <c r="X169" s="31"/>
      <c r="Y169" s="31"/>
    </row>
    <row r="170" spans="1:25" x14ac:dyDescent="0.2">
      <c r="A170" s="328" t="s">
        <v>102</v>
      </c>
      <c r="B170" s="328"/>
      <c r="C170" s="328"/>
      <c r="D170" s="328"/>
      <c r="E170" s="328"/>
      <c r="F170" s="328"/>
      <c r="G170" s="328"/>
      <c r="H170" s="328"/>
      <c r="I170" s="328"/>
      <c r="J170" s="328"/>
      <c r="K170" s="328"/>
      <c r="L170" s="328"/>
      <c r="M170" s="328"/>
      <c r="N170" s="328"/>
      <c r="O170" s="328"/>
      <c r="P170" s="328"/>
      <c r="Q170" s="328"/>
      <c r="R170" s="328"/>
      <c r="S170" s="328"/>
      <c r="T170" s="328"/>
      <c r="U170" s="131" t="str">
        <f>IF(Q169&gt;=SUM(R169:S169),"Corect","E trebuie să fie cel puțin egal cu C+VP")</f>
        <v>Corect</v>
      </c>
      <c r="V170" s="131"/>
      <c r="W170" s="131"/>
    </row>
    <row r="171" spans="1:25" x14ac:dyDescent="0.2">
      <c r="A171" s="329"/>
      <c r="B171" s="329"/>
      <c r="C171" s="329"/>
      <c r="D171" s="329"/>
      <c r="E171" s="329"/>
      <c r="F171" s="329"/>
      <c r="G171" s="329"/>
      <c r="H171" s="329"/>
      <c r="I171" s="329"/>
      <c r="J171" s="329"/>
      <c r="K171" s="329"/>
      <c r="L171" s="329"/>
      <c r="M171" s="329"/>
      <c r="N171" s="329"/>
      <c r="O171" s="329"/>
      <c r="P171" s="329"/>
      <c r="Q171" s="329"/>
      <c r="R171" s="329"/>
      <c r="S171" s="329"/>
      <c r="T171" s="329"/>
      <c r="W171" s="68"/>
    </row>
    <row r="172" spans="1:25" x14ac:dyDescent="0.2">
      <c r="A172" s="329"/>
      <c r="B172" s="329"/>
      <c r="C172" s="329"/>
      <c r="D172" s="329"/>
      <c r="E172" s="329"/>
      <c r="F172" s="329"/>
      <c r="G172" s="329"/>
      <c r="H172" s="329"/>
      <c r="I172" s="329"/>
      <c r="J172" s="329"/>
      <c r="K172" s="329"/>
      <c r="L172" s="329"/>
      <c r="M172" s="329"/>
      <c r="N172" s="329"/>
      <c r="O172" s="329"/>
      <c r="P172" s="329"/>
      <c r="Q172" s="329"/>
      <c r="R172" s="329"/>
      <c r="S172" s="329"/>
      <c r="T172" s="329"/>
    </row>
    <row r="174" spans="1:25" x14ac:dyDescent="0.2">
      <c r="A174" s="106" t="s">
        <v>42</v>
      </c>
      <c r="B174" s="107"/>
      <c r="C174" s="107"/>
      <c r="D174" s="107"/>
      <c r="E174" s="107"/>
      <c r="F174" s="107"/>
      <c r="G174" s="107"/>
      <c r="H174" s="107"/>
      <c r="I174" s="107"/>
      <c r="J174" s="107"/>
      <c r="K174" s="107"/>
      <c r="L174" s="107"/>
      <c r="M174" s="107"/>
      <c r="N174" s="107"/>
      <c r="O174" s="107"/>
      <c r="P174" s="107"/>
      <c r="Q174" s="107"/>
      <c r="R174" s="107"/>
      <c r="S174" s="107"/>
      <c r="T174" s="108"/>
    </row>
    <row r="175" spans="1:25" ht="19.7" customHeight="1" x14ac:dyDescent="0.2">
      <c r="A175" s="122"/>
      <c r="B175" s="123"/>
      <c r="C175" s="123"/>
      <c r="D175" s="123"/>
      <c r="E175" s="123"/>
      <c r="F175" s="123"/>
      <c r="G175" s="123"/>
      <c r="H175" s="123"/>
      <c r="I175" s="123"/>
      <c r="J175" s="123"/>
      <c r="K175" s="123"/>
      <c r="L175" s="123"/>
      <c r="M175" s="123"/>
      <c r="N175" s="123"/>
      <c r="O175" s="123"/>
      <c r="P175" s="123"/>
      <c r="Q175" s="123"/>
      <c r="R175" s="123"/>
      <c r="S175" s="123"/>
      <c r="T175" s="124"/>
    </row>
    <row r="176" spans="1:25" ht="19.7" customHeight="1" x14ac:dyDescent="0.2">
      <c r="A176" s="182" t="s">
        <v>28</v>
      </c>
      <c r="B176" s="106" t="s">
        <v>27</v>
      </c>
      <c r="C176" s="107"/>
      <c r="D176" s="107"/>
      <c r="E176" s="107"/>
      <c r="F176" s="107"/>
      <c r="G176" s="107"/>
      <c r="H176" s="107"/>
      <c r="I176" s="108"/>
      <c r="J176" s="138" t="s">
        <v>39</v>
      </c>
      <c r="K176" s="112" t="s">
        <v>25</v>
      </c>
      <c r="L176" s="113"/>
      <c r="M176" s="114"/>
      <c r="N176" s="112" t="s">
        <v>40</v>
      </c>
      <c r="O176" s="113"/>
      <c r="P176" s="114"/>
      <c r="Q176" s="112" t="s">
        <v>24</v>
      </c>
      <c r="R176" s="113"/>
      <c r="S176" s="114"/>
      <c r="T176" s="152" t="s">
        <v>23</v>
      </c>
    </row>
    <row r="177" spans="1:25" x14ac:dyDescent="0.2">
      <c r="A177" s="183"/>
      <c r="B177" s="122"/>
      <c r="C177" s="123"/>
      <c r="D177" s="123"/>
      <c r="E177" s="123"/>
      <c r="F177" s="123"/>
      <c r="G177" s="123"/>
      <c r="H177" s="123"/>
      <c r="I177" s="124"/>
      <c r="J177" s="139"/>
      <c r="K177" s="115"/>
      <c r="L177" s="116"/>
      <c r="M177" s="117"/>
      <c r="N177" s="115"/>
      <c r="O177" s="116"/>
      <c r="P177" s="117"/>
      <c r="Q177" s="115"/>
      <c r="R177" s="116"/>
      <c r="S177" s="117"/>
      <c r="T177" s="152"/>
    </row>
    <row r="178" spans="1:25" ht="19.7" customHeight="1" x14ac:dyDescent="0.2">
      <c r="A178" s="184"/>
      <c r="B178" s="109"/>
      <c r="C178" s="110"/>
      <c r="D178" s="110"/>
      <c r="E178" s="110"/>
      <c r="F178" s="110"/>
      <c r="G178" s="110"/>
      <c r="H178" s="110"/>
      <c r="I178" s="111"/>
      <c r="J178" s="140"/>
      <c r="K178" s="4" t="s">
        <v>29</v>
      </c>
      <c r="L178" s="4" t="s">
        <v>30</v>
      </c>
      <c r="M178" s="4" t="s">
        <v>31</v>
      </c>
      <c r="N178" s="4" t="s">
        <v>35</v>
      </c>
      <c r="O178" s="4" t="s">
        <v>7</v>
      </c>
      <c r="P178" s="4" t="s">
        <v>32</v>
      </c>
      <c r="Q178" s="4" t="s">
        <v>33</v>
      </c>
      <c r="R178" s="4" t="s">
        <v>29</v>
      </c>
      <c r="S178" s="4" t="s">
        <v>34</v>
      </c>
      <c r="T178" s="152"/>
    </row>
    <row r="179" spans="1:25" ht="19.7" customHeight="1" x14ac:dyDescent="0.2">
      <c r="A179" s="17" t="s">
        <v>178</v>
      </c>
      <c r="B179" s="173" t="s">
        <v>179</v>
      </c>
      <c r="C179" s="174"/>
      <c r="D179" s="174"/>
      <c r="E179" s="174"/>
      <c r="F179" s="174"/>
      <c r="G179" s="174"/>
      <c r="H179" s="174"/>
      <c r="I179" s="175"/>
      <c r="J179" s="6">
        <v>4</v>
      </c>
      <c r="K179" s="6">
        <v>0</v>
      </c>
      <c r="L179" s="6">
        <v>3</v>
      </c>
      <c r="M179" s="6">
        <v>0</v>
      </c>
      <c r="N179" s="7">
        <f>K179+L179+M179</f>
        <v>3</v>
      </c>
      <c r="O179" s="8">
        <f>P179-N179</f>
        <v>4</v>
      </c>
      <c r="P179" s="8">
        <f>ROUND(PRODUCT(J179,25)/14,0)</f>
        <v>7</v>
      </c>
      <c r="Q179" s="12" t="s">
        <v>33</v>
      </c>
      <c r="R179" s="6"/>
      <c r="S179" s="13"/>
      <c r="T179" s="6" t="s">
        <v>145</v>
      </c>
    </row>
    <row r="180" spans="1:25" ht="39" customHeight="1" x14ac:dyDescent="0.2">
      <c r="A180" s="17" t="s">
        <v>180</v>
      </c>
      <c r="B180" s="132" t="s">
        <v>181</v>
      </c>
      <c r="C180" s="133"/>
      <c r="D180" s="133"/>
      <c r="E180" s="133"/>
      <c r="F180" s="133"/>
      <c r="G180" s="133"/>
      <c r="H180" s="133"/>
      <c r="I180" s="134"/>
      <c r="J180" s="6">
        <v>4</v>
      </c>
      <c r="K180" s="6">
        <v>2</v>
      </c>
      <c r="L180" s="6">
        <v>1</v>
      </c>
      <c r="M180" s="6">
        <v>0</v>
      </c>
      <c r="N180" s="7">
        <f t="shared" ref="N180:N184" si="11">K180+L180+M180</f>
        <v>3</v>
      </c>
      <c r="O180" s="8">
        <f t="shared" ref="O180:O184" si="12">P180-N180</f>
        <v>4</v>
      </c>
      <c r="P180" s="8">
        <f t="shared" ref="P180:P184" si="13">ROUND(PRODUCT(J180,25)/14,0)</f>
        <v>7</v>
      </c>
      <c r="Q180" s="12" t="s">
        <v>33</v>
      </c>
      <c r="R180" s="6"/>
      <c r="S180" s="13"/>
      <c r="T180" s="6" t="s">
        <v>143</v>
      </c>
    </row>
    <row r="181" spans="1:25" ht="27.75" customHeight="1" x14ac:dyDescent="0.2">
      <c r="A181" s="17" t="s">
        <v>182</v>
      </c>
      <c r="B181" s="132" t="s">
        <v>183</v>
      </c>
      <c r="C181" s="133"/>
      <c r="D181" s="133"/>
      <c r="E181" s="133"/>
      <c r="F181" s="133"/>
      <c r="G181" s="133"/>
      <c r="H181" s="133"/>
      <c r="I181" s="134"/>
      <c r="J181" s="6">
        <v>7</v>
      </c>
      <c r="K181" s="6">
        <v>2</v>
      </c>
      <c r="L181" s="6">
        <v>3</v>
      </c>
      <c r="M181" s="6">
        <v>0</v>
      </c>
      <c r="N181" s="7">
        <f t="shared" si="11"/>
        <v>5</v>
      </c>
      <c r="O181" s="8">
        <f t="shared" si="12"/>
        <v>8</v>
      </c>
      <c r="P181" s="8">
        <f t="shared" si="13"/>
        <v>13</v>
      </c>
      <c r="Q181" s="12" t="s">
        <v>33</v>
      </c>
      <c r="R181" s="6"/>
      <c r="S181" s="13"/>
      <c r="T181" s="6" t="s">
        <v>145</v>
      </c>
    </row>
    <row r="182" spans="1:25" ht="25.5" customHeight="1" x14ac:dyDescent="0.2">
      <c r="A182" s="17" t="s">
        <v>184</v>
      </c>
      <c r="B182" s="132" t="s">
        <v>185</v>
      </c>
      <c r="C182" s="133"/>
      <c r="D182" s="133"/>
      <c r="E182" s="133"/>
      <c r="F182" s="133"/>
      <c r="G182" s="133"/>
      <c r="H182" s="133"/>
      <c r="I182" s="134"/>
      <c r="J182" s="6">
        <v>4</v>
      </c>
      <c r="K182" s="6">
        <v>2</v>
      </c>
      <c r="L182" s="6">
        <v>1</v>
      </c>
      <c r="M182" s="6">
        <v>0</v>
      </c>
      <c r="N182" s="7">
        <f t="shared" si="11"/>
        <v>3</v>
      </c>
      <c r="O182" s="8">
        <f t="shared" si="12"/>
        <v>4</v>
      </c>
      <c r="P182" s="8">
        <f t="shared" si="13"/>
        <v>7</v>
      </c>
      <c r="Q182" s="12" t="s">
        <v>33</v>
      </c>
      <c r="R182" s="6"/>
      <c r="S182" s="13"/>
      <c r="T182" s="6" t="s">
        <v>145</v>
      </c>
    </row>
    <row r="183" spans="1:25" ht="19.7" customHeight="1" x14ac:dyDescent="0.2">
      <c r="A183" s="17" t="s">
        <v>186</v>
      </c>
      <c r="B183" s="305" t="s">
        <v>187</v>
      </c>
      <c r="C183" s="133"/>
      <c r="D183" s="133"/>
      <c r="E183" s="133"/>
      <c r="F183" s="133"/>
      <c r="G183" s="133"/>
      <c r="H183" s="133"/>
      <c r="I183" s="134"/>
      <c r="J183" s="6">
        <v>4</v>
      </c>
      <c r="K183" s="6">
        <v>0</v>
      </c>
      <c r="L183" s="6">
        <v>3</v>
      </c>
      <c r="M183" s="6">
        <v>0</v>
      </c>
      <c r="N183" s="7">
        <f t="shared" si="11"/>
        <v>3</v>
      </c>
      <c r="O183" s="8">
        <f t="shared" si="12"/>
        <v>4</v>
      </c>
      <c r="P183" s="8">
        <f t="shared" si="13"/>
        <v>7</v>
      </c>
      <c r="Q183" s="12"/>
      <c r="R183" s="6" t="s">
        <v>29</v>
      </c>
      <c r="S183" s="13"/>
      <c r="T183" s="6" t="s">
        <v>143</v>
      </c>
    </row>
    <row r="184" spans="1:25" ht="19.7" customHeight="1" x14ac:dyDescent="0.2">
      <c r="A184" s="17" t="s">
        <v>188</v>
      </c>
      <c r="B184" s="170" t="s">
        <v>189</v>
      </c>
      <c r="C184" s="171"/>
      <c r="D184" s="171"/>
      <c r="E184" s="171"/>
      <c r="F184" s="171"/>
      <c r="G184" s="171"/>
      <c r="H184" s="171"/>
      <c r="I184" s="172"/>
      <c r="J184" s="6">
        <v>4</v>
      </c>
      <c r="K184" s="6">
        <v>2</v>
      </c>
      <c r="L184" s="6">
        <v>1</v>
      </c>
      <c r="M184" s="6">
        <v>0</v>
      </c>
      <c r="N184" s="7">
        <f t="shared" si="11"/>
        <v>3</v>
      </c>
      <c r="O184" s="8">
        <f t="shared" si="12"/>
        <v>4</v>
      </c>
      <c r="P184" s="8">
        <f t="shared" si="13"/>
        <v>7</v>
      </c>
      <c r="Q184" s="12"/>
      <c r="R184" s="6" t="s">
        <v>29</v>
      </c>
      <c r="S184" s="13"/>
      <c r="T184" s="6" t="s">
        <v>145</v>
      </c>
    </row>
    <row r="185" spans="1:25" x14ac:dyDescent="0.2">
      <c r="A185" s="48" t="s">
        <v>100</v>
      </c>
      <c r="B185" s="125" t="s">
        <v>131</v>
      </c>
      <c r="C185" s="301"/>
      <c r="D185" s="301"/>
      <c r="E185" s="301"/>
      <c r="F185" s="301"/>
      <c r="G185" s="301"/>
      <c r="H185" s="301"/>
      <c r="I185" s="302"/>
      <c r="J185" s="29">
        <v>3</v>
      </c>
      <c r="K185" s="29">
        <v>0</v>
      </c>
      <c r="L185" s="29">
        <v>2</v>
      </c>
      <c r="M185" s="29">
        <v>0</v>
      </c>
      <c r="N185" s="7">
        <f t="shared" ref="N185:N186" si="14">K185+L185+M185</f>
        <v>2</v>
      </c>
      <c r="O185" s="8">
        <f t="shared" ref="O185:O186" si="15">P185-N185</f>
        <v>3</v>
      </c>
      <c r="P185" s="8">
        <f t="shared" ref="P185:P186" si="16">ROUND(PRODUCT(J185,25)/14,0)</f>
        <v>5</v>
      </c>
      <c r="Q185" s="60"/>
      <c r="R185" s="61" t="s">
        <v>29</v>
      </c>
      <c r="S185" s="62"/>
      <c r="T185" s="61" t="s">
        <v>38</v>
      </c>
    </row>
    <row r="186" spans="1:25" ht="19.7" customHeight="1" x14ac:dyDescent="0.2">
      <c r="A186" s="18" t="s">
        <v>86</v>
      </c>
      <c r="B186" s="206" t="s">
        <v>134</v>
      </c>
      <c r="C186" s="207"/>
      <c r="D186" s="207"/>
      <c r="E186" s="207"/>
      <c r="F186" s="207"/>
      <c r="G186" s="207"/>
      <c r="H186" s="207"/>
      <c r="I186" s="208"/>
      <c r="J186" s="7">
        <v>2</v>
      </c>
      <c r="K186" s="7">
        <v>0</v>
      </c>
      <c r="L186" s="7">
        <v>2</v>
      </c>
      <c r="M186" s="7">
        <v>0</v>
      </c>
      <c r="N186" s="7">
        <f t="shared" si="14"/>
        <v>2</v>
      </c>
      <c r="O186" s="8">
        <f t="shared" si="15"/>
        <v>2</v>
      </c>
      <c r="P186" s="8">
        <f t="shared" si="16"/>
        <v>4</v>
      </c>
      <c r="Q186" s="60"/>
      <c r="R186" s="61"/>
      <c r="S186" s="62" t="s">
        <v>34</v>
      </c>
      <c r="T186" s="61" t="s">
        <v>38</v>
      </c>
      <c r="U186" s="31"/>
      <c r="V186" s="31"/>
      <c r="W186" s="31"/>
      <c r="X186" s="31"/>
      <c r="Y186" s="31"/>
    </row>
    <row r="187" spans="1:25" ht="19.7" customHeight="1" x14ac:dyDescent="0.2">
      <c r="A187" s="9" t="s">
        <v>26</v>
      </c>
      <c r="B187" s="135"/>
      <c r="C187" s="136"/>
      <c r="D187" s="136"/>
      <c r="E187" s="136"/>
      <c r="F187" s="136"/>
      <c r="G187" s="136"/>
      <c r="H187" s="136"/>
      <c r="I187" s="137"/>
      <c r="J187" s="9">
        <f t="shared" ref="J187:P187" si="17">SUM(J179:J186)</f>
        <v>32</v>
      </c>
      <c r="K187" s="9">
        <f t="shared" si="17"/>
        <v>8</v>
      </c>
      <c r="L187" s="9">
        <f t="shared" si="17"/>
        <v>16</v>
      </c>
      <c r="M187" s="9">
        <f t="shared" si="17"/>
        <v>0</v>
      </c>
      <c r="N187" s="9">
        <f t="shared" si="17"/>
        <v>24</v>
      </c>
      <c r="O187" s="9">
        <f t="shared" si="17"/>
        <v>33</v>
      </c>
      <c r="P187" s="9">
        <f t="shared" si="17"/>
        <v>57</v>
      </c>
      <c r="Q187" s="9">
        <f>COUNTIF(Q179:Q186,"E")</f>
        <v>4</v>
      </c>
      <c r="R187" s="9">
        <f>COUNTIF(R179:R186,"C")</f>
        <v>3</v>
      </c>
      <c r="S187" s="9">
        <f>COUNTIF(S179:S186,"VP")</f>
        <v>1</v>
      </c>
      <c r="T187" s="46">
        <f>COUNTA(T179:T186)</f>
        <v>8</v>
      </c>
      <c r="U187" s="148" t="str">
        <f>IF(J187&gt;=32,"Corect","Sunt necesare cel puțin 32 de credite")</f>
        <v>Corect</v>
      </c>
      <c r="V187" s="149"/>
      <c r="W187" s="149"/>
      <c r="X187" s="31"/>
      <c r="Y187" s="31"/>
    </row>
    <row r="188" spans="1:25" ht="19.7" customHeight="1" x14ac:dyDescent="0.2">
      <c r="A188" s="328" t="s">
        <v>101</v>
      </c>
      <c r="B188" s="328"/>
      <c r="C188" s="328"/>
      <c r="D188" s="328"/>
      <c r="E188" s="328"/>
      <c r="F188" s="328"/>
      <c r="G188" s="328"/>
      <c r="H188" s="328"/>
      <c r="I188" s="328"/>
      <c r="J188" s="328"/>
      <c r="K188" s="328"/>
      <c r="L188" s="328"/>
      <c r="M188" s="328"/>
      <c r="N188" s="328"/>
      <c r="O188" s="328"/>
      <c r="P188" s="328"/>
      <c r="Q188" s="328"/>
      <c r="R188" s="328"/>
      <c r="S188" s="328"/>
      <c r="T188" s="328"/>
      <c r="U188" s="150" t="str">
        <f>IF(Q187&gt;=SUM(R187:S187),"Corect","E trebuie să fie cel puțin egal cu C+VP")</f>
        <v>Corect</v>
      </c>
      <c r="V188" s="151"/>
      <c r="W188" s="151"/>
    </row>
    <row r="189" spans="1:25" ht="15" customHeight="1" x14ac:dyDescent="0.2">
      <c r="A189" s="329"/>
      <c r="B189" s="329"/>
      <c r="C189" s="329"/>
      <c r="D189" s="329"/>
      <c r="E189" s="329"/>
      <c r="F189" s="329"/>
      <c r="G189" s="329"/>
      <c r="H189" s="329"/>
      <c r="I189" s="329"/>
      <c r="J189" s="329"/>
      <c r="K189" s="329"/>
      <c r="L189" s="329"/>
      <c r="M189" s="329"/>
      <c r="N189" s="329"/>
      <c r="O189" s="329"/>
      <c r="P189" s="329"/>
      <c r="Q189" s="329"/>
      <c r="R189" s="329"/>
      <c r="S189" s="329"/>
      <c r="T189" s="329"/>
    </row>
    <row r="190" spans="1:25" x14ac:dyDescent="0.2">
      <c r="A190" s="329"/>
      <c r="B190" s="329"/>
      <c r="C190" s="329"/>
      <c r="D190" s="329"/>
      <c r="E190" s="329"/>
      <c r="F190" s="329"/>
      <c r="G190" s="329"/>
      <c r="H190" s="329"/>
      <c r="I190" s="329"/>
      <c r="J190" s="329"/>
      <c r="K190" s="329"/>
      <c r="L190" s="329"/>
      <c r="M190" s="329"/>
      <c r="N190" s="329"/>
      <c r="O190" s="329"/>
      <c r="P190" s="329"/>
      <c r="Q190" s="329"/>
      <c r="R190" s="329"/>
      <c r="S190" s="329"/>
      <c r="T190" s="329"/>
    </row>
    <row r="191" spans="1:25" ht="27" customHeight="1" x14ac:dyDescent="0.2">
      <c r="A191" s="49"/>
      <c r="B191" s="49"/>
      <c r="C191" s="49"/>
      <c r="D191" s="49"/>
      <c r="E191" s="49"/>
      <c r="F191" s="49"/>
      <c r="G191" s="49"/>
      <c r="H191" s="49"/>
      <c r="I191" s="49"/>
      <c r="J191" s="49"/>
      <c r="K191" s="49"/>
      <c r="L191" s="49"/>
      <c r="M191" s="49"/>
      <c r="N191" s="49"/>
      <c r="O191" s="49"/>
      <c r="P191" s="49"/>
      <c r="Q191" s="49"/>
      <c r="R191" s="49"/>
      <c r="S191" s="49"/>
      <c r="T191" s="49"/>
    </row>
    <row r="192" spans="1:25" ht="19.7" customHeight="1" x14ac:dyDescent="0.2">
      <c r="A192" s="106" t="s">
        <v>43</v>
      </c>
      <c r="B192" s="107"/>
      <c r="C192" s="107"/>
      <c r="D192" s="107"/>
      <c r="E192" s="107"/>
      <c r="F192" s="107"/>
      <c r="G192" s="107"/>
      <c r="H192" s="107"/>
      <c r="I192" s="107"/>
      <c r="J192" s="107"/>
      <c r="K192" s="107"/>
      <c r="L192" s="107"/>
      <c r="M192" s="107"/>
      <c r="N192" s="107"/>
      <c r="O192" s="107"/>
      <c r="P192" s="107"/>
      <c r="Q192" s="107"/>
      <c r="R192" s="107"/>
      <c r="S192" s="107"/>
      <c r="T192" s="108"/>
    </row>
    <row r="193" spans="1:23" ht="22.5" customHeight="1" x14ac:dyDescent="0.2">
      <c r="A193" s="122"/>
      <c r="B193" s="123"/>
      <c r="C193" s="123"/>
      <c r="D193" s="123"/>
      <c r="E193" s="123"/>
      <c r="F193" s="123"/>
      <c r="G193" s="123"/>
      <c r="H193" s="123"/>
      <c r="I193" s="123"/>
      <c r="J193" s="123"/>
      <c r="K193" s="123"/>
      <c r="L193" s="123"/>
      <c r="M193" s="123"/>
      <c r="N193" s="123"/>
      <c r="O193" s="123"/>
      <c r="P193" s="123"/>
      <c r="Q193" s="123"/>
      <c r="R193" s="123"/>
      <c r="S193" s="123"/>
      <c r="T193" s="124"/>
    </row>
    <row r="194" spans="1:23" x14ac:dyDescent="0.2">
      <c r="A194" s="182" t="s">
        <v>28</v>
      </c>
      <c r="B194" s="106" t="s">
        <v>27</v>
      </c>
      <c r="C194" s="107"/>
      <c r="D194" s="107"/>
      <c r="E194" s="107"/>
      <c r="F194" s="107"/>
      <c r="G194" s="107"/>
      <c r="H194" s="107"/>
      <c r="I194" s="108"/>
      <c r="J194" s="138" t="s">
        <v>39</v>
      </c>
      <c r="K194" s="112" t="s">
        <v>25</v>
      </c>
      <c r="L194" s="113"/>
      <c r="M194" s="114"/>
      <c r="N194" s="112" t="s">
        <v>40</v>
      </c>
      <c r="O194" s="113"/>
      <c r="P194" s="114"/>
      <c r="Q194" s="112" t="s">
        <v>24</v>
      </c>
      <c r="R194" s="113"/>
      <c r="S194" s="114"/>
      <c r="T194" s="152" t="s">
        <v>23</v>
      </c>
    </row>
    <row r="195" spans="1:23" ht="20.25" customHeight="1" x14ac:dyDescent="0.2">
      <c r="A195" s="183"/>
      <c r="B195" s="122"/>
      <c r="C195" s="123"/>
      <c r="D195" s="123"/>
      <c r="E195" s="123"/>
      <c r="F195" s="123"/>
      <c r="G195" s="123"/>
      <c r="H195" s="123"/>
      <c r="I195" s="124"/>
      <c r="J195" s="139"/>
      <c r="K195" s="115"/>
      <c r="L195" s="116"/>
      <c r="M195" s="117"/>
      <c r="N195" s="115"/>
      <c r="O195" s="116"/>
      <c r="P195" s="117"/>
      <c r="Q195" s="115"/>
      <c r="R195" s="116"/>
      <c r="S195" s="117"/>
      <c r="T195" s="152"/>
    </row>
    <row r="196" spans="1:23" ht="19.7" customHeight="1" x14ac:dyDescent="0.2">
      <c r="A196" s="184"/>
      <c r="B196" s="109"/>
      <c r="C196" s="110"/>
      <c r="D196" s="110"/>
      <c r="E196" s="110"/>
      <c r="F196" s="110"/>
      <c r="G196" s="110"/>
      <c r="H196" s="110"/>
      <c r="I196" s="111"/>
      <c r="J196" s="140"/>
      <c r="K196" s="4" t="s">
        <v>29</v>
      </c>
      <c r="L196" s="4" t="s">
        <v>30</v>
      </c>
      <c r="M196" s="4" t="s">
        <v>31</v>
      </c>
      <c r="N196" s="4" t="s">
        <v>35</v>
      </c>
      <c r="O196" s="4" t="s">
        <v>7</v>
      </c>
      <c r="P196" s="4" t="s">
        <v>32</v>
      </c>
      <c r="Q196" s="4" t="s">
        <v>33</v>
      </c>
      <c r="R196" s="4" t="s">
        <v>29</v>
      </c>
      <c r="S196" s="4" t="s">
        <v>34</v>
      </c>
      <c r="T196" s="152"/>
    </row>
    <row r="197" spans="1:23" ht="23.25" customHeight="1" x14ac:dyDescent="0.2">
      <c r="A197" s="17" t="s">
        <v>196</v>
      </c>
      <c r="B197" s="173" t="s">
        <v>197</v>
      </c>
      <c r="C197" s="174"/>
      <c r="D197" s="174"/>
      <c r="E197" s="174"/>
      <c r="F197" s="174"/>
      <c r="G197" s="174"/>
      <c r="H197" s="174"/>
      <c r="I197" s="175"/>
      <c r="J197" s="6">
        <v>5</v>
      </c>
      <c r="K197" s="6">
        <v>2</v>
      </c>
      <c r="L197" s="6">
        <v>0</v>
      </c>
      <c r="M197" s="6">
        <v>3</v>
      </c>
      <c r="N197" s="7">
        <f>K197+L197+M197</f>
        <v>5</v>
      </c>
      <c r="O197" s="8">
        <f>P197-N197</f>
        <v>4</v>
      </c>
      <c r="P197" s="8">
        <f>ROUND(PRODUCT(J197,25)/14,0)</f>
        <v>9</v>
      </c>
      <c r="Q197" s="12" t="s">
        <v>33</v>
      </c>
      <c r="R197" s="6"/>
      <c r="S197" s="13"/>
      <c r="T197" s="6" t="s">
        <v>145</v>
      </c>
    </row>
    <row r="198" spans="1:23" ht="19.7" customHeight="1" x14ac:dyDescent="0.2">
      <c r="A198" s="17" t="s">
        <v>198</v>
      </c>
      <c r="B198" s="132" t="s">
        <v>199</v>
      </c>
      <c r="C198" s="133"/>
      <c r="D198" s="133"/>
      <c r="E198" s="133"/>
      <c r="F198" s="133"/>
      <c r="G198" s="133"/>
      <c r="H198" s="133"/>
      <c r="I198" s="134"/>
      <c r="J198" s="6">
        <v>5</v>
      </c>
      <c r="K198" s="6">
        <v>2</v>
      </c>
      <c r="L198" s="6">
        <v>1</v>
      </c>
      <c r="M198" s="6">
        <v>0</v>
      </c>
      <c r="N198" s="7">
        <f t="shared" ref="N198:N203" si="18">K198+L198+M198</f>
        <v>3</v>
      </c>
      <c r="O198" s="8">
        <f t="shared" ref="O198:O203" si="19">P198-N198</f>
        <v>6</v>
      </c>
      <c r="P198" s="8">
        <f t="shared" ref="P198:P203" si="20">ROUND(PRODUCT(J198,25)/14,0)</f>
        <v>9</v>
      </c>
      <c r="Q198" s="12" t="s">
        <v>33</v>
      </c>
      <c r="R198" s="6"/>
      <c r="S198" s="13"/>
      <c r="T198" s="6" t="s">
        <v>145</v>
      </c>
      <c r="U198" s="148" t="str">
        <f>IF(J204&gt;=30,"Corect","Sunt necesare cel puțin 30 de credite")</f>
        <v>Corect</v>
      </c>
      <c r="V198" s="149"/>
      <c r="W198" s="149"/>
    </row>
    <row r="199" spans="1:23" ht="28.5" customHeight="1" x14ac:dyDescent="0.2">
      <c r="A199" s="17" t="s">
        <v>200</v>
      </c>
      <c r="B199" s="132" t="s">
        <v>201</v>
      </c>
      <c r="C199" s="133"/>
      <c r="D199" s="133"/>
      <c r="E199" s="133"/>
      <c r="F199" s="133"/>
      <c r="G199" s="133"/>
      <c r="H199" s="133"/>
      <c r="I199" s="134"/>
      <c r="J199" s="6">
        <v>4</v>
      </c>
      <c r="K199" s="6">
        <v>2</v>
      </c>
      <c r="L199" s="6">
        <v>1</v>
      </c>
      <c r="M199" s="6">
        <v>0</v>
      </c>
      <c r="N199" s="75">
        <f t="shared" si="18"/>
        <v>3</v>
      </c>
      <c r="O199" s="8">
        <f t="shared" si="19"/>
        <v>4</v>
      </c>
      <c r="P199" s="8">
        <f t="shared" si="20"/>
        <v>7</v>
      </c>
      <c r="Q199" s="12"/>
      <c r="R199" s="6" t="s">
        <v>29</v>
      </c>
      <c r="S199" s="13"/>
      <c r="T199" s="6" t="s">
        <v>145</v>
      </c>
    </row>
    <row r="200" spans="1:23" ht="12.75" customHeight="1" x14ac:dyDescent="0.2">
      <c r="A200" s="17" t="s">
        <v>202</v>
      </c>
      <c r="B200" s="132" t="s">
        <v>203</v>
      </c>
      <c r="C200" s="133"/>
      <c r="D200" s="133"/>
      <c r="E200" s="133"/>
      <c r="F200" s="133"/>
      <c r="G200" s="133"/>
      <c r="H200" s="133"/>
      <c r="I200" s="134"/>
      <c r="J200" s="6">
        <v>4</v>
      </c>
      <c r="K200" s="6">
        <v>2</v>
      </c>
      <c r="L200" s="6">
        <v>1</v>
      </c>
      <c r="M200" s="6">
        <v>0</v>
      </c>
      <c r="N200" s="7">
        <f t="shared" si="18"/>
        <v>3</v>
      </c>
      <c r="O200" s="8">
        <f t="shared" si="19"/>
        <v>4</v>
      </c>
      <c r="P200" s="8">
        <f t="shared" si="20"/>
        <v>7</v>
      </c>
      <c r="Q200" s="12" t="s">
        <v>33</v>
      </c>
      <c r="R200" s="6"/>
      <c r="S200" s="13"/>
      <c r="T200" s="74" t="s">
        <v>143</v>
      </c>
    </row>
    <row r="201" spans="1:23" x14ac:dyDescent="0.2">
      <c r="A201" s="17" t="s">
        <v>204</v>
      </c>
      <c r="B201" s="132" t="s">
        <v>205</v>
      </c>
      <c r="C201" s="133"/>
      <c r="D201" s="133"/>
      <c r="E201" s="133"/>
      <c r="F201" s="133"/>
      <c r="G201" s="133"/>
      <c r="H201" s="133"/>
      <c r="I201" s="134"/>
      <c r="J201" s="6">
        <v>4</v>
      </c>
      <c r="K201" s="6">
        <v>0</v>
      </c>
      <c r="L201" s="6">
        <v>0</v>
      </c>
      <c r="M201" s="6">
        <v>6</v>
      </c>
      <c r="N201" s="7">
        <f t="shared" si="18"/>
        <v>6</v>
      </c>
      <c r="O201" s="8">
        <f t="shared" si="19"/>
        <v>1</v>
      </c>
      <c r="P201" s="8">
        <f t="shared" si="20"/>
        <v>7</v>
      </c>
      <c r="Q201" s="12"/>
      <c r="R201" s="6" t="s">
        <v>29</v>
      </c>
      <c r="S201" s="13"/>
      <c r="T201" s="6" t="s">
        <v>145</v>
      </c>
    </row>
    <row r="202" spans="1:23" x14ac:dyDescent="0.2">
      <c r="A202" s="17" t="s">
        <v>206</v>
      </c>
      <c r="B202" s="170" t="s">
        <v>207</v>
      </c>
      <c r="C202" s="171"/>
      <c r="D202" s="171"/>
      <c r="E202" s="171"/>
      <c r="F202" s="171"/>
      <c r="G202" s="171"/>
      <c r="H202" s="171"/>
      <c r="I202" s="172"/>
      <c r="J202" s="6">
        <v>4</v>
      </c>
      <c r="K202" s="6">
        <v>2</v>
      </c>
      <c r="L202" s="6">
        <v>1</v>
      </c>
      <c r="M202" s="6">
        <v>0</v>
      </c>
      <c r="N202" s="7">
        <f t="shared" si="18"/>
        <v>3</v>
      </c>
      <c r="O202" s="8">
        <f t="shared" si="19"/>
        <v>4</v>
      </c>
      <c r="P202" s="8">
        <f t="shared" si="20"/>
        <v>7</v>
      </c>
      <c r="Q202" s="12" t="s">
        <v>33</v>
      </c>
      <c r="R202" s="6"/>
      <c r="S202" s="13"/>
      <c r="T202" s="6" t="s">
        <v>145</v>
      </c>
    </row>
    <row r="203" spans="1:23" x14ac:dyDescent="0.2">
      <c r="A203" s="17" t="s">
        <v>206</v>
      </c>
      <c r="B203" s="170" t="s">
        <v>208</v>
      </c>
      <c r="C203" s="171"/>
      <c r="D203" s="171"/>
      <c r="E203" s="171"/>
      <c r="F203" s="171"/>
      <c r="G203" s="171"/>
      <c r="H203" s="171"/>
      <c r="I203" s="172"/>
      <c r="J203" s="6">
        <v>4</v>
      </c>
      <c r="K203" s="6">
        <v>2</v>
      </c>
      <c r="L203" s="6">
        <v>1</v>
      </c>
      <c r="M203" s="6">
        <v>0</v>
      </c>
      <c r="N203" s="7">
        <f t="shared" si="18"/>
        <v>3</v>
      </c>
      <c r="O203" s="8">
        <f t="shared" si="19"/>
        <v>4</v>
      </c>
      <c r="P203" s="8">
        <f t="shared" si="20"/>
        <v>7</v>
      </c>
      <c r="Q203" s="12" t="s">
        <v>33</v>
      </c>
      <c r="R203" s="6"/>
      <c r="S203" s="13"/>
      <c r="T203" s="74" t="s">
        <v>144</v>
      </c>
    </row>
    <row r="204" spans="1:23" x14ac:dyDescent="0.2">
      <c r="A204" s="9" t="s">
        <v>26</v>
      </c>
      <c r="B204" s="135"/>
      <c r="C204" s="136"/>
      <c r="D204" s="136"/>
      <c r="E204" s="136"/>
      <c r="F204" s="136"/>
      <c r="G204" s="136"/>
      <c r="H204" s="136"/>
      <c r="I204" s="137"/>
      <c r="J204" s="9">
        <f t="shared" ref="J204:P204" si="21">SUM(J197:J203)</f>
        <v>30</v>
      </c>
      <c r="K204" s="9">
        <f t="shared" si="21"/>
        <v>12</v>
      </c>
      <c r="L204" s="9">
        <f t="shared" si="21"/>
        <v>5</v>
      </c>
      <c r="M204" s="9">
        <f t="shared" si="21"/>
        <v>9</v>
      </c>
      <c r="N204" s="9">
        <f t="shared" si="21"/>
        <v>26</v>
      </c>
      <c r="O204" s="9">
        <f t="shared" si="21"/>
        <v>27</v>
      </c>
      <c r="P204" s="9">
        <f t="shared" si="21"/>
        <v>53</v>
      </c>
      <c r="Q204" s="9">
        <f>COUNTIF(Q197:Q203,"E")</f>
        <v>5</v>
      </c>
      <c r="R204" s="9">
        <f>COUNTIF(R197:R203,"C")</f>
        <v>2</v>
      </c>
      <c r="S204" s="9">
        <f>COUNTIF(S197:S203,"VP")</f>
        <v>0</v>
      </c>
      <c r="T204" s="46">
        <f>COUNTA(T197:T203)</f>
        <v>7</v>
      </c>
    </row>
    <row r="205" spans="1:23" x14ac:dyDescent="0.2">
      <c r="A205" s="127" t="s">
        <v>492</v>
      </c>
      <c r="B205" s="127"/>
      <c r="C205" s="127"/>
      <c r="D205" s="127"/>
      <c r="E205" s="127"/>
      <c r="F205" s="127"/>
      <c r="G205" s="127"/>
      <c r="H205" s="127"/>
      <c r="I205" s="127"/>
      <c r="J205" s="127"/>
      <c r="K205" s="127"/>
      <c r="L205" s="127"/>
      <c r="M205" s="127"/>
      <c r="N205" s="127"/>
      <c r="O205" s="127"/>
      <c r="P205" s="127"/>
      <c r="Q205" s="127"/>
      <c r="R205" s="127"/>
      <c r="S205" s="127"/>
      <c r="T205" s="127"/>
      <c r="U205" s="150" t="str">
        <f>IF(Q204&gt;=SUM(R204:S204),"Corect","E trebuie să fie cel puțin egal cu C+VP")</f>
        <v>Corect</v>
      </c>
      <c r="V205" s="151"/>
      <c r="W205" s="151"/>
    </row>
    <row r="206" spans="1:23" x14ac:dyDescent="0.2">
      <c r="A206" s="131"/>
      <c r="B206" s="131"/>
      <c r="C206" s="131"/>
      <c r="D206" s="131"/>
      <c r="E206" s="131"/>
      <c r="F206" s="131"/>
      <c r="G206" s="131"/>
      <c r="H206" s="131"/>
      <c r="I206" s="131"/>
      <c r="J206" s="131"/>
      <c r="K206" s="131"/>
      <c r="L206" s="131"/>
      <c r="M206" s="131"/>
      <c r="N206" s="131"/>
      <c r="O206" s="131"/>
      <c r="P206" s="131"/>
      <c r="Q206" s="131"/>
      <c r="R206" s="131"/>
      <c r="S206" s="131"/>
      <c r="T206" s="131"/>
      <c r="V206" s="68"/>
      <c r="W206" s="68"/>
    </row>
    <row r="207" spans="1:23" x14ac:dyDescent="0.2">
      <c r="A207" s="106" t="s">
        <v>44</v>
      </c>
      <c r="B207" s="107"/>
      <c r="C207" s="107"/>
      <c r="D207" s="107"/>
      <c r="E207" s="107"/>
      <c r="F207" s="107"/>
      <c r="G207" s="107"/>
      <c r="H207" s="107"/>
      <c r="I207" s="107"/>
      <c r="J207" s="107"/>
      <c r="K207" s="107"/>
      <c r="L207" s="107"/>
      <c r="M207" s="107"/>
      <c r="N207" s="107"/>
      <c r="O207" s="107"/>
      <c r="P207" s="107"/>
      <c r="Q207" s="107"/>
      <c r="R207" s="107"/>
      <c r="S207" s="107"/>
      <c r="T207" s="108"/>
    </row>
    <row r="208" spans="1:23" x14ac:dyDescent="0.2">
      <c r="A208" s="122"/>
      <c r="B208" s="123"/>
      <c r="C208" s="123"/>
      <c r="D208" s="123"/>
      <c r="E208" s="123"/>
      <c r="F208" s="123"/>
      <c r="G208" s="123"/>
      <c r="H208" s="123"/>
      <c r="I208" s="123"/>
      <c r="J208" s="123"/>
      <c r="K208" s="123"/>
      <c r="L208" s="123"/>
      <c r="M208" s="123"/>
      <c r="N208" s="123"/>
      <c r="O208" s="123"/>
      <c r="P208" s="123"/>
      <c r="Q208" s="123"/>
      <c r="R208" s="123"/>
      <c r="S208" s="123"/>
      <c r="T208" s="124"/>
    </row>
    <row r="209" spans="1:26" x14ac:dyDescent="0.2">
      <c r="A209" s="182" t="s">
        <v>28</v>
      </c>
      <c r="B209" s="106" t="s">
        <v>27</v>
      </c>
      <c r="C209" s="107"/>
      <c r="D209" s="107"/>
      <c r="E209" s="107"/>
      <c r="F209" s="107"/>
      <c r="G209" s="107"/>
      <c r="H209" s="107"/>
      <c r="I209" s="108"/>
      <c r="J209" s="138" t="s">
        <v>39</v>
      </c>
      <c r="K209" s="112" t="s">
        <v>25</v>
      </c>
      <c r="L209" s="113"/>
      <c r="M209" s="114"/>
      <c r="N209" s="112" t="s">
        <v>40</v>
      </c>
      <c r="O209" s="113"/>
      <c r="P209" s="114"/>
      <c r="Q209" s="152" t="s">
        <v>24</v>
      </c>
      <c r="R209" s="152"/>
      <c r="S209" s="152"/>
      <c r="T209" s="152" t="s">
        <v>23</v>
      </c>
    </row>
    <row r="210" spans="1:26" x14ac:dyDescent="0.2">
      <c r="A210" s="183"/>
      <c r="B210" s="122"/>
      <c r="C210" s="123"/>
      <c r="D210" s="123"/>
      <c r="E210" s="123"/>
      <c r="F210" s="123"/>
      <c r="G210" s="123"/>
      <c r="H210" s="123"/>
      <c r="I210" s="124"/>
      <c r="J210" s="139"/>
      <c r="K210" s="115"/>
      <c r="L210" s="116"/>
      <c r="M210" s="117"/>
      <c r="N210" s="115"/>
      <c r="O210" s="116"/>
      <c r="P210" s="117"/>
      <c r="Q210" s="152"/>
      <c r="R210" s="152"/>
      <c r="S210" s="152"/>
      <c r="T210" s="152"/>
    </row>
    <row r="211" spans="1:26" x14ac:dyDescent="0.2">
      <c r="A211" s="184"/>
      <c r="B211" s="109"/>
      <c r="C211" s="110"/>
      <c r="D211" s="110"/>
      <c r="E211" s="110"/>
      <c r="F211" s="110"/>
      <c r="G211" s="110"/>
      <c r="H211" s="110"/>
      <c r="I211" s="111"/>
      <c r="J211" s="140"/>
      <c r="K211" s="4" t="s">
        <v>29</v>
      </c>
      <c r="L211" s="4" t="s">
        <v>30</v>
      </c>
      <c r="M211" s="4" t="s">
        <v>31</v>
      </c>
      <c r="N211" s="4" t="s">
        <v>35</v>
      </c>
      <c r="O211" s="4" t="s">
        <v>7</v>
      </c>
      <c r="P211" s="4" t="s">
        <v>32</v>
      </c>
      <c r="Q211" s="4" t="s">
        <v>33</v>
      </c>
      <c r="R211" s="4" t="s">
        <v>29</v>
      </c>
      <c r="S211" s="4" t="s">
        <v>34</v>
      </c>
      <c r="T211" s="152"/>
    </row>
    <row r="212" spans="1:26" x14ac:dyDescent="0.2">
      <c r="A212" s="17" t="s">
        <v>209</v>
      </c>
      <c r="B212" s="173" t="s">
        <v>210</v>
      </c>
      <c r="C212" s="174"/>
      <c r="D212" s="174"/>
      <c r="E212" s="174"/>
      <c r="F212" s="174"/>
      <c r="G212" s="174"/>
      <c r="H212" s="174"/>
      <c r="I212" s="175"/>
      <c r="J212" s="6">
        <v>4</v>
      </c>
      <c r="K212" s="6">
        <v>2</v>
      </c>
      <c r="L212" s="6">
        <v>0</v>
      </c>
      <c r="M212" s="6">
        <v>2</v>
      </c>
      <c r="N212" s="7">
        <f>K212+L212+M212</f>
        <v>4</v>
      </c>
      <c r="O212" s="8">
        <f>P212-N212</f>
        <v>3</v>
      </c>
      <c r="P212" s="8">
        <f>ROUND(PRODUCT(J212,25)/14,0)</f>
        <v>7</v>
      </c>
      <c r="Q212" s="12" t="s">
        <v>33</v>
      </c>
      <c r="R212" s="6"/>
      <c r="S212" s="13"/>
      <c r="T212" s="6" t="s">
        <v>145</v>
      </c>
      <c r="Z212" s="32"/>
    </row>
    <row r="213" spans="1:26" x14ac:dyDescent="0.2">
      <c r="A213" s="17" t="s">
        <v>211</v>
      </c>
      <c r="B213" s="173" t="s">
        <v>212</v>
      </c>
      <c r="C213" s="174"/>
      <c r="D213" s="174"/>
      <c r="E213" s="174"/>
      <c r="F213" s="174"/>
      <c r="G213" s="174"/>
      <c r="H213" s="174"/>
      <c r="I213" s="175"/>
      <c r="J213" s="6">
        <v>4</v>
      </c>
      <c r="K213" s="6">
        <v>2</v>
      </c>
      <c r="L213" s="6">
        <v>1</v>
      </c>
      <c r="M213" s="6">
        <v>0</v>
      </c>
      <c r="N213" s="7">
        <f t="shared" ref="N213:N218" si="22">K213+L213+M213</f>
        <v>3</v>
      </c>
      <c r="O213" s="8">
        <f t="shared" ref="O213:O218" si="23">P213-N213</f>
        <v>4</v>
      </c>
      <c r="P213" s="8">
        <f t="shared" ref="P213:P218" si="24">ROUND(PRODUCT(J213,25)/14,0)</f>
        <v>7</v>
      </c>
      <c r="Q213" s="12" t="s">
        <v>33</v>
      </c>
      <c r="R213" s="6"/>
      <c r="S213" s="13"/>
      <c r="T213" s="6" t="s">
        <v>143</v>
      </c>
      <c r="U213" s="148" t="str">
        <f>IF(J219&gt;=30,"Corect","Sunt necesare cel puțin 30 de credite")</f>
        <v>Corect</v>
      </c>
      <c r="V213" s="149"/>
      <c r="W213" s="149"/>
      <c r="Z213" s="32"/>
    </row>
    <row r="214" spans="1:26" x14ac:dyDescent="0.2">
      <c r="A214" s="17" t="s">
        <v>213</v>
      </c>
      <c r="B214" s="173" t="s">
        <v>214</v>
      </c>
      <c r="C214" s="174"/>
      <c r="D214" s="174"/>
      <c r="E214" s="174"/>
      <c r="F214" s="174"/>
      <c r="G214" s="174"/>
      <c r="H214" s="174"/>
      <c r="I214" s="175"/>
      <c r="J214" s="6">
        <v>4</v>
      </c>
      <c r="K214" s="6">
        <v>2</v>
      </c>
      <c r="L214" s="6">
        <v>0</v>
      </c>
      <c r="M214" s="6">
        <v>0</v>
      </c>
      <c r="N214" s="7">
        <f t="shared" si="22"/>
        <v>2</v>
      </c>
      <c r="O214" s="8">
        <f t="shared" si="23"/>
        <v>5</v>
      </c>
      <c r="P214" s="8">
        <f t="shared" si="24"/>
        <v>7</v>
      </c>
      <c r="Q214" s="12"/>
      <c r="R214" s="6" t="s">
        <v>29</v>
      </c>
      <c r="S214" s="13"/>
      <c r="T214" s="6" t="s">
        <v>143</v>
      </c>
      <c r="Z214" s="32"/>
    </row>
    <row r="215" spans="1:26" ht="28.5" customHeight="1" x14ac:dyDescent="0.2">
      <c r="A215" s="17" t="s">
        <v>215</v>
      </c>
      <c r="B215" s="132" t="s">
        <v>216</v>
      </c>
      <c r="C215" s="133"/>
      <c r="D215" s="133"/>
      <c r="E215" s="133"/>
      <c r="F215" s="133"/>
      <c r="G215" s="133"/>
      <c r="H215" s="133"/>
      <c r="I215" s="134"/>
      <c r="J215" s="6">
        <v>6</v>
      </c>
      <c r="K215" s="6">
        <v>2</v>
      </c>
      <c r="L215" s="6">
        <v>1</v>
      </c>
      <c r="M215" s="6">
        <v>0</v>
      </c>
      <c r="N215" s="7">
        <f t="shared" si="22"/>
        <v>3</v>
      </c>
      <c r="O215" s="8">
        <f t="shared" si="23"/>
        <v>8</v>
      </c>
      <c r="P215" s="8">
        <f t="shared" si="24"/>
        <v>11</v>
      </c>
      <c r="Q215" s="12"/>
      <c r="R215" s="6" t="s">
        <v>29</v>
      </c>
      <c r="S215" s="13"/>
      <c r="T215" s="6" t="s">
        <v>145</v>
      </c>
      <c r="Z215" s="32"/>
    </row>
    <row r="216" spans="1:26" x14ac:dyDescent="0.2">
      <c r="A216" s="17" t="s">
        <v>217</v>
      </c>
      <c r="B216" s="173" t="s">
        <v>218</v>
      </c>
      <c r="C216" s="174"/>
      <c r="D216" s="174"/>
      <c r="E216" s="174"/>
      <c r="F216" s="174"/>
      <c r="G216" s="174"/>
      <c r="H216" s="174"/>
      <c r="I216" s="175"/>
      <c r="J216" s="6">
        <v>4</v>
      </c>
      <c r="K216" s="6">
        <v>0</v>
      </c>
      <c r="L216" s="6">
        <v>0</v>
      </c>
      <c r="M216" s="6">
        <v>6</v>
      </c>
      <c r="N216" s="7">
        <f t="shared" si="22"/>
        <v>6</v>
      </c>
      <c r="O216" s="8">
        <f t="shared" si="23"/>
        <v>1</v>
      </c>
      <c r="P216" s="8">
        <f t="shared" si="24"/>
        <v>7</v>
      </c>
      <c r="Q216" s="12"/>
      <c r="R216" s="6" t="s">
        <v>29</v>
      </c>
      <c r="S216" s="13"/>
      <c r="T216" s="6" t="s">
        <v>145</v>
      </c>
      <c r="Z216" s="32"/>
    </row>
    <row r="217" spans="1:26" x14ac:dyDescent="0.2">
      <c r="A217" s="17" t="s">
        <v>219</v>
      </c>
      <c r="B217" s="173" t="s">
        <v>220</v>
      </c>
      <c r="C217" s="174"/>
      <c r="D217" s="174"/>
      <c r="E217" s="174"/>
      <c r="F217" s="174"/>
      <c r="G217" s="174"/>
      <c r="H217" s="174"/>
      <c r="I217" s="175"/>
      <c r="J217" s="6">
        <v>4</v>
      </c>
      <c r="K217" s="6">
        <v>2</v>
      </c>
      <c r="L217" s="6">
        <v>1</v>
      </c>
      <c r="M217" s="6">
        <v>0</v>
      </c>
      <c r="N217" s="7">
        <f t="shared" si="22"/>
        <v>3</v>
      </c>
      <c r="O217" s="8">
        <f t="shared" si="23"/>
        <v>4</v>
      </c>
      <c r="P217" s="8">
        <f t="shared" si="24"/>
        <v>7</v>
      </c>
      <c r="Q217" s="12" t="s">
        <v>33</v>
      </c>
      <c r="R217" s="6"/>
      <c r="S217" s="13"/>
      <c r="T217" s="6" t="s">
        <v>145</v>
      </c>
      <c r="Z217" s="32"/>
    </row>
    <row r="218" spans="1:26" x14ac:dyDescent="0.2">
      <c r="A218" s="17" t="s">
        <v>219</v>
      </c>
      <c r="B218" s="173" t="s">
        <v>221</v>
      </c>
      <c r="C218" s="174"/>
      <c r="D218" s="174"/>
      <c r="E218" s="174"/>
      <c r="F218" s="174"/>
      <c r="G218" s="174"/>
      <c r="H218" s="174"/>
      <c r="I218" s="175"/>
      <c r="J218" s="6">
        <v>4</v>
      </c>
      <c r="K218" s="6">
        <v>2</v>
      </c>
      <c r="L218" s="6">
        <v>1</v>
      </c>
      <c r="M218" s="6">
        <v>0</v>
      </c>
      <c r="N218" s="7">
        <f t="shared" si="22"/>
        <v>3</v>
      </c>
      <c r="O218" s="8">
        <f t="shared" si="23"/>
        <v>4</v>
      </c>
      <c r="P218" s="8">
        <f t="shared" si="24"/>
        <v>7</v>
      </c>
      <c r="Q218" s="12" t="s">
        <v>33</v>
      </c>
      <c r="R218" s="6"/>
      <c r="S218" s="13"/>
      <c r="T218" s="6" t="s">
        <v>145</v>
      </c>
      <c r="Z218" s="32"/>
    </row>
    <row r="219" spans="1:26" x14ac:dyDescent="0.2">
      <c r="A219" s="9" t="s">
        <v>26</v>
      </c>
      <c r="B219" s="135"/>
      <c r="C219" s="136"/>
      <c r="D219" s="136"/>
      <c r="E219" s="136"/>
      <c r="F219" s="136"/>
      <c r="G219" s="136"/>
      <c r="H219" s="136"/>
      <c r="I219" s="137"/>
      <c r="J219" s="9">
        <f t="shared" ref="J219:P219" si="25">SUM(J212:J218)</f>
        <v>30</v>
      </c>
      <c r="K219" s="9">
        <f t="shared" si="25"/>
        <v>12</v>
      </c>
      <c r="L219" s="9">
        <f t="shared" si="25"/>
        <v>4</v>
      </c>
      <c r="M219" s="9">
        <f t="shared" si="25"/>
        <v>8</v>
      </c>
      <c r="N219" s="9">
        <f t="shared" si="25"/>
        <v>24</v>
      </c>
      <c r="O219" s="9">
        <f t="shared" si="25"/>
        <v>29</v>
      </c>
      <c r="P219" s="9">
        <f t="shared" si="25"/>
        <v>53</v>
      </c>
      <c r="Q219" s="9">
        <f>COUNTIF(Q212:Q218,"E")</f>
        <v>4</v>
      </c>
      <c r="R219" s="9">
        <f>COUNTIF(R212:R218,"C")</f>
        <v>3</v>
      </c>
      <c r="S219" s="9">
        <f>COUNTIF(S212:S218,"VP")</f>
        <v>0</v>
      </c>
      <c r="T219" s="46">
        <f>COUNTA(T212:T218)</f>
        <v>7</v>
      </c>
      <c r="Z219" s="32"/>
    </row>
    <row r="220" spans="1:26" x14ac:dyDescent="0.2">
      <c r="A220" s="127" t="s">
        <v>492</v>
      </c>
      <c r="B220" s="127"/>
      <c r="C220" s="127"/>
      <c r="D220" s="127"/>
      <c r="E220" s="127"/>
      <c r="F220" s="127"/>
      <c r="G220" s="127"/>
      <c r="H220" s="127"/>
      <c r="I220" s="127"/>
      <c r="J220" s="127"/>
      <c r="K220" s="127"/>
      <c r="L220" s="127"/>
      <c r="M220" s="127"/>
      <c r="N220" s="127"/>
      <c r="O220" s="127"/>
      <c r="P220" s="127"/>
      <c r="Q220" s="127"/>
      <c r="R220" s="127"/>
      <c r="S220" s="127"/>
      <c r="T220" s="127"/>
      <c r="U220" s="150" t="str">
        <f>IF(Q219&gt;=SUM(R219:S219),"Corect","E trebuie să fie cel puțin egal cu C+VP")</f>
        <v>Corect</v>
      </c>
      <c r="V220" s="151"/>
      <c r="W220" s="151"/>
    </row>
    <row r="221" spans="1:26" x14ac:dyDescent="0.2">
      <c r="A221" s="131"/>
      <c r="B221" s="131"/>
      <c r="C221" s="131"/>
      <c r="D221" s="131"/>
      <c r="E221" s="131"/>
      <c r="F221" s="131"/>
      <c r="G221" s="131"/>
      <c r="H221" s="131"/>
      <c r="I221" s="131"/>
      <c r="J221" s="131"/>
      <c r="K221" s="131"/>
      <c r="L221" s="131"/>
      <c r="M221" s="131"/>
      <c r="N221" s="131"/>
      <c r="O221" s="131"/>
      <c r="P221" s="131"/>
      <c r="Q221" s="131"/>
      <c r="R221" s="131"/>
      <c r="S221" s="131"/>
      <c r="T221" s="131"/>
      <c r="V221" s="68"/>
      <c r="W221" s="68"/>
    </row>
    <row r="223" spans="1:26" x14ac:dyDescent="0.2">
      <c r="A223" s="106" t="s">
        <v>45</v>
      </c>
      <c r="B223" s="107"/>
      <c r="C223" s="107"/>
      <c r="D223" s="107"/>
      <c r="E223" s="107"/>
      <c r="F223" s="107"/>
      <c r="G223" s="107"/>
      <c r="H223" s="107"/>
      <c r="I223" s="107"/>
      <c r="J223" s="107"/>
      <c r="K223" s="107"/>
      <c r="L223" s="107"/>
      <c r="M223" s="107"/>
      <c r="N223" s="107"/>
      <c r="O223" s="107"/>
      <c r="P223" s="107"/>
      <c r="Q223" s="107"/>
      <c r="R223" s="107"/>
      <c r="S223" s="107"/>
      <c r="T223" s="108"/>
    </row>
    <row r="224" spans="1:26" x14ac:dyDescent="0.2">
      <c r="A224" s="122"/>
      <c r="B224" s="123"/>
      <c r="C224" s="123"/>
      <c r="D224" s="123"/>
      <c r="E224" s="123"/>
      <c r="F224" s="123"/>
      <c r="G224" s="123"/>
      <c r="H224" s="123"/>
      <c r="I224" s="123"/>
      <c r="J224" s="123"/>
      <c r="K224" s="123"/>
      <c r="L224" s="123"/>
      <c r="M224" s="123"/>
      <c r="N224" s="123"/>
      <c r="O224" s="123"/>
      <c r="P224" s="123"/>
      <c r="Q224" s="123"/>
      <c r="R224" s="123"/>
      <c r="S224" s="123"/>
      <c r="T224" s="124"/>
    </row>
    <row r="225" spans="1:26" x14ac:dyDescent="0.2">
      <c r="A225" s="182" t="s">
        <v>28</v>
      </c>
      <c r="B225" s="106" t="s">
        <v>27</v>
      </c>
      <c r="C225" s="107"/>
      <c r="D225" s="107"/>
      <c r="E225" s="107"/>
      <c r="F225" s="107"/>
      <c r="G225" s="107"/>
      <c r="H225" s="107"/>
      <c r="I225" s="108"/>
      <c r="J225" s="138" t="s">
        <v>39</v>
      </c>
      <c r="K225" s="112" t="s">
        <v>25</v>
      </c>
      <c r="L225" s="113"/>
      <c r="M225" s="114"/>
      <c r="N225" s="112" t="s">
        <v>40</v>
      </c>
      <c r="O225" s="113"/>
      <c r="P225" s="114"/>
      <c r="Q225" s="112" t="s">
        <v>24</v>
      </c>
      <c r="R225" s="113"/>
      <c r="S225" s="114"/>
      <c r="T225" s="152" t="s">
        <v>23</v>
      </c>
    </row>
    <row r="226" spans="1:26" x14ac:dyDescent="0.2">
      <c r="A226" s="183"/>
      <c r="B226" s="122"/>
      <c r="C226" s="123"/>
      <c r="D226" s="123"/>
      <c r="E226" s="123"/>
      <c r="F226" s="123"/>
      <c r="G226" s="123"/>
      <c r="H226" s="123"/>
      <c r="I226" s="124"/>
      <c r="J226" s="139"/>
      <c r="K226" s="115"/>
      <c r="L226" s="116"/>
      <c r="M226" s="117"/>
      <c r="N226" s="115"/>
      <c r="O226" s="116"/>
      <c r="P226" s="117"/>
      <c r="Q226" s="115"/>
      <c r="R226" s="116"/>
      <c r="S226" s="117"/>
      <c r="T226" s="152"/>
    </row>
    <row r="227" spans="1:26" x14ac:dyDescent="0.2">
      <c r="A227" s="184"/>
      <c r="B227" s="109"/>
      <c r="C227" s="110"/>
      <c r="D227" s="110"/>
      <c r="E227" s="110"/>
      <c r="F227" s="110"/>
      <c r="G227" s="110"/>
      <c r="H227" s="110"/>
      <c r="I227" s="111"/>
      <c r="J227" s="140"/>
      <c r="K227" s="4" t="s">
        <v>29</v>
      </c>
      <c r="L227" s="4" t="s">
        <v>30</v>
      </c>
      <c r="M227" s="4" t="s">
        <v>31</v>
      </c>
      <c r="N227" s="4" t="s">
        <v>35</v>
      </c>
      <c r="O227" s="4" t="s">
        <v>7</v>
      </c>
      <c r="P227" s="4" t="s">
        <v>32</v>
      </c>
      <c r="Q227" s="4" t="s">
        <v>33</v>
      </c>
      <c r="R227" s="4" t="s">
        <v>29</v>
      </c>
      <c r="S227" s="4" t="s">
        <v>34</v>
      </c>
      <c r="T227" s="152"/>
    </row>
    <row r="228" spans="1:26" x14ac:dyDescent="0.2">
      <c r="A228" s="17" t="s">
        <v>222</v>
      </c>
      <c r="B228" s="132" t="s">
        <v>223</v>
      </c>
      <c r="C228" s="133"/>
      <c r="D228" s="133"/>
      <c r="E228" s="133"/>
      <c r="F228" s="133"/>
      <c r="G228" s="133"/>
      <c r="H228" s="133"/>
      <c r="I228" s="134"/>
      <c r="J228" s="6">
        <v>5</v>
      </c>
      <c r="K228" s="6">
        <v>2</v>
      </c>
      <c r="L228" s="6">
        <v>1</v>
      </c>
      <c r="M228" s="6">
        <v>0</v>
      </c>
      <c r="N228" s="7">
        <f>K228+L228+M228</f>
        <v>3</v>
      </c>
      <c r="O228" s="8">
        <f>P228-N228</f>
        <v>6</v>
      </c>
      <c r="P228" s="8">
        <f>ROUND(PRODUCT(J228,25)/14,0)</f>
        <v>9</v>
      </c>
      <c r="Q228" s="12" t="s">
        <v>33</v>
      </c>
      <c r="R228" s="6"/>
      <c r="S228" s="13"/>
      <c r="T228" s="6" t="s">
        <v>143</v>
      </c>
    </row>
    <row r="229" spans="1:26" ht="32.25" customHeight="1" x14ac:dyDescent="0.2">
      <c r="A229" s="17" t="s">
        <v>224</v>
      </c>
      <c r="B229" s="132" t="s">
        <v>225</v>
      </c>
      <c r="C229" s="133"/>
      <c r="D229" s="133"/>
      <c r="E229" s="133"/>
      <c r="F229" s="133"/>
      <c r="G229" s="133"/>
      <c r="H229" s="133"/>
      <c r="I229" s="134"/>
      <c r="J229" s="6">
        <v>5</v>
      </c>
      <c r="K229" s="6">
        <v>2</v>
      </c>
      <c r="L229" s="6">
        <v>1</v>
      </c>
      <c r="M229" s="6">
        <v>0</v>
      </c>
      <c r="N229" s="7">
        <f t="shared" ref="N229:N234" si="26">K229+L229+M229</f>
        <v>3</v>
      </c>
      <c r="O229" s="8">
        <f t="shared" ref="O229:O234" si="27">P229-N229</f>
        <v>6</v>
      </c>
      <c r="P229" s="8">
        <f t="shared" ref="P229:P234" si="28">ROUND(PRODUCT(J229,25)/14,0)</f>
        <v>9</v>
      </c>
      <c r="Q229" s="12" t="s">
        <v>33</v>
      </c>
      <c r="R229" s="6"/>
      <c r="S229" s="13"/>
      <c r="T229" s="6" t="s">
        <v>145</v>
      </c>
      <c r="U229" s="148" t="str">
        <f>IF(J235&gt;=30,"Corect","Sunt necesare cel puțin 30 de credite")</f>
        <v>Corect</v>
      </c>
      <c r="V229" s="149"/>
      <c r="W229" s="149"/>
    </row>
    <row r="230" spans="1:26" x14ac:dyDescent="0.2">
      <c r="A230" s="17" t="s">
        <v>226</v>
      </c>
      <c r="B230" s="132" t="s">
        <v>227</v>
      </c>
      <c r="C230" s="133"/>
      <c r="D230" s="133"/>
      <c r="E230" s="133"/>
      <c r="F230" s="133"/>
      <c r="G230" s="133"/>
      <c r="H230" s="133"/>
      <c r="I230" s="134"/>
      <c r="J230" s="6">
        <v>5</v>
      </c>
      <c r="K230" s="6">
        <v>2</v>
      </c>
      <c r="L230" s="6">
        <v>0</v>
      </c>
      <c r="M230" s="6">
        <v>3</v>
      </c>
      <c r="N230" s="7">
        <f t="shared" si="26"/>
        <v>5</v>
      </c>
      <c r="O230" s="8">
        <f t="shared" si="27"/>
        <v>4</v>
      </c>
      <c r="P230" s="8">
        <f t="shared" si="28"/>
        <v>9</v>
      </c>
      <c r="Q230" s="12"/>
      <c r="R230" s="6" t="s">
        <v>29</v>
      </c>
      <c r="S230" s="13"/>
      <c r="T230" s="6" t="s">
        <v>143</v>
      </c>
      <c r="Z230" s="35"/>
    </row>
    <row r="231" spans="1:26" x14ac:dyDescent="0.2">
      <c r="A231" s="17" t="s">
        <v>228</v>
      </c>
      <c r="B231" s="315" t="s">
        <v>229</v>
      </c>
      <c r="C231" s="316"/>
      <c r="D231" s="316"/>
      <c r="E231" s="316"/>
      <c r="F231" s="316"/>
      <c r="G231" s="316"/>
      <c r="H231" s="316"/>
      <c r="I231" s="317"/>
      <c r="J231" s="6">
        <v>4</v>
      </c>
      <c r="K231" s="6">
        <v>2</v>
      </c>
      <c r="L231" s="6">
        <v>1</v>
      </c>
      <c r="M231" s="6">
        <v>0</v>
      </c>
      <c r="N231" s="7">
        <f t="shared" si="26"/>
        <v>3</v>
      </c>
      <c r="O231" s="8">
        <f t="shared" si="27"/>
        <v>4</v>
      </c>
      <c r="P231" s="8">
        <f t="shared" si="28"/>
        <v>7</v>
      </c>
      <c r="Q231" s="12" t="s">
        <v>33</v>
      </c>
      <c r="R231" s="6"/>
      <c r="S231" s="13"/>
      <c r="T231" s="6" t="s">
        <v>145</v>
      </c>
      <c r="Z231" s="35"/>
    </row>
    <row r="232" spans="1:26" ht="27.75" customHeight="1" x14ac:dyDescent="0.2">
      <c r="A232" s="17" t="s">
        <v>230</v>
      </c>
      <c r="B232" s="132" t="s">
        <v>231</v>
      </c>
      <c r="C232" s="133"/>
      <c r="D232" s="133"/>
      <c r="E232" s="133"/>
      <c r="F232" s="133"/>
      <c r="G232" s="133"/>
      <c r="H232" s="133"/>
      <c r="I232" s="134"/>
      <c r="J232" s="6">
        <v>3</v>
      </c>
      <c r="K232" s="6">
        <v>0</v>
      </c>
      <c r="L232" s="6">
        <v>2</v>
      </c>
      <c r="M232" s="6">
        <v>0</v>
      </c>
      <c r="N232" s="7">
        <f t="shared" si="26"/>
        <v>2</v>
      </c>
      <c r="O232" s="8">
        <f t="shared" si="27"/>
        <v>3</v>
      </c>
      <c r="P232" s="8">
        <f t="shared" si="28"/>
        <v>5</v>
      </c>
      <c r="Q232" s="12"/>
      <c r="R232" s="6" t="s">
        <v>29</v>
      </c>
      <c r="S232" s="13"/>
      <c r="T232" s="6" t="s">
        <v>145</v>
      </c>
      <c r="Z232" s="35"/>
    </row>
    <row r="233" spans="1:26" x14ac:dyDescent="0.2">
      <c r="A233" s="17" t="s">
        <v>232</v>
      </c>
      <c r="B233" s="173" t="s">
        <v>233</v>
      </c>
      <c r="C233" s="174"/>
      <c r="D233" s="174"/>
      <c r="E233" s="174"/>
      <c r="F233" s="174"/>
      <c r="G233" s="174"/>
      <c r="H233" s="174"/>
      <c r="I233" s="175"/>
      <c r="J233" s="6">
        <v>4</v>
      </c>
      <c r="K233" s="6">
        <v>2</v>
      </c>
      <c r="L233" s="74">
        <v>2</v>
      </c>
      <c r="M233" s="6">
        <v>0</v>
      </c>
      <c r="N233" s="7">
        <f t="shared" si="26"/>
        <v>4</v>
      </c>
      <c r="O233" s="8">
        <f t="shared" si="27"/>
        <v>3</v>
      </c>
      <c r="P233" s="8">
        <f t="shared" si="28"/>
        <v>7</v>
      </c>
      <c r="Q233" s="12" t="s">
        <v>33</v>
      </c>
      <c r="R233" s="6"/>
      <c r="S233" s="13"/>
      <c r="T233" s="6" t="s">
        <v>145</v>
      </c>
    </row>
    <row r="234" spans="1:26" x14ac:dyDescent="0.2">
      <c r="A234" s="17" t="s">
        <v>232</v>
      </c>
      <c r="B234" s="173" t="s">
        <v>234</v>
      </c>
      <c r="C234" s="174"/>
      <c r="D234" s="174"/>
      <c r="E234" s="174"/>
      <c r="F234" s="174"/>
      <c r="G234" s="174"/>
      <c r="H234" s="174"/>
      <c r="I234" s="175"/>
      <c r="J234" s="6">
        <v>4</v>
      </c>
      <c r="K234" s="6">
        <v>2</v>
      </c>
      <c r="L234" s="74">
        <v>2</v>
      </c>
      <c r="M234" s="6">
        <v>0</v>
      </c>
      <c r="N234" s="7">
        <f t="shared" si="26"/>
        <v>4</v>
      </c>
      <c r="O234" s="8">
        <f t="shared" si="27"/>
        <v>3</v>
      </c>
      <c r="P234" s="8">
        <f t="shared" si="28"/>
        <v>7</v>
      </c>
      <c r="Q234" s="12" t="s">
        <v>33</v>
      </c>
      <c r="R234" s="6"/>
      <c r="S234" s="13"/>
      <c r="T234" s="6" t="s">
        <v>145</v>
      </c>
    </row>
    <row r="235" spans="1:26" x14ac:dyDescent="0.2">
      <c r="A235" s="9" t="s">
        <v>26</v>
      </c>
      <c r="B235" s="135"/>
      <c r="C235" s="136"/>
      <c r="D235" s="136"/>
      <c r="E235" s="136"/>
      <c r="F235" s="136"/>
      <c r="G235" s="136"/>
      <c r="H235" s="136"/>
      <c r="I235" s="137"/>
      <c r="J235" s="9">
        <f t="shared" ref="J235:P235" si="29">SUM(J228:J234)</f>
        <v>30</v>
      </c>
      <c r="K235" s="9">
        <f t="shared" si="29"/>
        <v>12</v>
      </c>
      <c r="L235" s="9">
        <f t="shared" si="29"/>
        <v>9</v>
      </c>
      <c r="M235" s="9">
        <f t="shared" si="29"/>
        <v>3</v>
      </c>
      <c r="N235" s="9">
        <f t="shared" si="29"/>
        <v>24</v>
      </c>
      <c r="O235" s="9">
        <f t="shared" si="29"/>
        <v>29</v>
      </c>
      <c r="P235" s="9">
        <f t="shared" si="29"/>
        <v>53</v>
      </c>
      <c r="Q235" s="9">
        <f>COUNTIF(Q228:Q234,"E")</f>
        <v>5</v>
      </c>
      <c r="R235" s="9">
        <f>COUNTIF(R228:R234,"C")</f>
        <v>2</v>
      </c>
      <c r="S235" s="9">
        <f>COUNTIF(S228:S234,"VP")</f>
        <v>0</v>
      </c>
      <c r="T235" s="46">
        <f>COUNTA(T228:T234)</f>
        <v>7</v>
      </c>
    </row>
    <row r="236" spans="1:26" x14ac:dyDescent="0.2">
      <c r="A236" s="51"/>
      <c r="B236" s="51"/>
      <c r="C236" s="51"/>
      <c r="D236" s="51"/>
      <c r="E236" s="51"/>
      <c r="F236" s="51"/>
      <c r="G236" s="51"/>
      <c r="H236" s="51"/>
      <c r="I236" s="51"/>
      <c r="J236" s="51"/>
      <c r="K236" s="51"/>
      <c r="L236" s="51"/>
      <c r="M236" s="51"/>
      <c r="N236" s="51"/>
      <c r="O236" s="51"/>
      <c r="P236" s="51"/>
      <c r="Q236" s="51"/>
      <c r="R236" s="51"/>
      <c r="S236" s="51"/>
      <c r="T236" s="51"/>
      <c r="U236" s="150" t="str">
        <f>IF(Q235&gt;=SUM(R235:S235),"Corect","E trebuie să fie cel puțin egal cu C+VP")</f>
        <v>Corect</v>
      </c>
      <c r="V236" s="151"/>
      <c r="W236" s="151"/>
    </row>
    <row r="237" spans="1:26" x14ac:dyDescent="0.2">
      <c r="A237" s="52"/>
      <c r="B237" s="52"/>
      <c r="C237" s="52"/>
      <c r="D237" s="52"/>
      <c r="E237" s="52"/>
      <c r="F237" s="52"/>
      <c r="G237" s="52"/>
      <c r="H237" s="52"/>
      <c r="I237" s="52"/>
      <c r="J237" s="52"/>
      <c r="K237" s="52"/>
      <c r="L237" s="52"/>
      <c r="M237" s="52"/>
      <c r="N237" s="52"/>
      <c r="O237" s="52"/>
      <c r="P237" s="52"/>
      <c r="Q237" s="52"/>
      <c r="R237" s="52"/>
      <c r="S237" s="52"/>
      <c r="T237" s="52"/>
      <c r="V237" s="68"/>
      <c r="W237" s="68"/>
    </row>
    <row r="238" spans="1:26" x14ac:dyDescent="0.2">
      <c r="A238" s="106" t="s">
        <v>46</v>
      </c>
      <c r="B238" s="107"/>
      <c r="C238" s="107"/>
      <c r="D238" s="107"/>
      <c r="E238" s="107"/>
      <c r="F238" s="107"/>
      <c r="G238" s="107"/>
      <c r="H238" s="107"/>
      <c r="I238" s="107"/>
      <c r="J238" s="107"/>
      <c r="K238" s="107"/>
      <c r="L238" s="107"/>
      <c r="M238" s="107"/>
      <c r="N238" s="107"/>
      <c r="O238" s="107"/>
      <c r="P238" s="107"/>
      <c r="Q238" s="107"/>
      <c r="R238" s="107"/>
      <c r="S238" s="107"/>
      <c r="T238" s="108"/>
    </row>
    <row r="239" spans="1:26" x14ac:dyDescent="0.2">
      <c r="A239" s="122"/>
      <c r="B239" s="123"/>
      <c r="C239" s="123"/>
      <c r="D239" s="123"/>
      <c r="E239" s="123"/>
      <c r="F239" s="123"/>
      <c r="G239" s="123"/>
      <c r="H239" s="123"/>
      <c r="I239" s="123"/>
      <c r="J239" s="123"/>
      <c r="K239" s="123"/>
      <c r="L239" s="123"/>
      <c r="M239" s="123"/>
      <c r="N239" s="123"/>
      <c r="O239" s="123"/>
      <c r="P239" s="123"/>
      <c r="Q239" s="123"/>
      <c r="R239" s="123"/>
      <c r="S239" s="123"/>
      <c r="T239" s="124"/>
    </row>
    <row r="240" spans="1:26" x14ac:dyDescent="0.2">
      <c r="A240" s="182" t="s">
        <v>28</v>
      </c>
      <c r="B240" s="106" t="s">
        <v>27</v>
      </c>
      <c r="C240" s="107"/>
      <c r="D240" s="107"/>
      <c r="E240" s="107"/>
      <c r="F240" s="107"/>
      <c r="G240" s="107"/>
      <c r="H240" s="107"/>
      <c r="I240" s="108"/>
      <c r="J240" s="138" t="s">
        <v>39</v>
      </c>
      <c r="K240" s="112" t="s">
        <v>25</v>
      </c>
      <c r="L240" s="113"/>
      <c r="M240" s="114"/>
      <c r="N240" s="112" t="s">
        <v>40</v>
      </c>
      <c r="O240" s="113"/>
      <c r="P240" s="114"/>
      <c r="Q240" s="152" t="s">
        <v>24</v>
      </c>
      <c r="R240" s="152"/>
      <c r="S240" s="152"/>
      <c r="T240" s="152" t="s">
        <v>23</v>
      </c>
    </row>
    <row r="241" spans="1:26" x14ac:dyDescent="0.2">
      <c r="A241" s="183"/>
      <c r="B241" s="122"/>
      <c r="C241" s="123"/>
      <c r="D241" s="123"/>
      <c r="E241" s="123"/>
      <c r="F241" s="123"/>
      <c r="G241" s="123"/>
      <c r="H241" s="123"/>
      <c r="I241" s="124"/>
      <c r="J241" s="139"/>
      <c r="K241" s="115"/>
      <c r="L241" s="116"/>
      <c r="M241" s="117"/>
      <c r="N241" s="115"/>
      <c r="O241" s="116"/>
      <c r="P241" s="117"/>
      <c r="Q241" s="152"/>
      <c r="R241" s="152"/>
      <c r="S241" s="152"/>
      <c r="T241" s="152"/>
    </row>
    <row r="242" spans="1:26" x14ac:dyDescent="0.2">
      <c r="A242" s="184"/>
      <c r="B242" s="109"/>
      <c r="C242" s="110"/>
      <c r="D242" s="110"/>
      <c r="E242" s="110"/>
      <c r="F242" s="110"/>
      <c r="G242" s="110"/>
      <c r="H242" s="110"/>
      <c r="I242" s="111"/>
      <c r="J242" s="140"/>
      <c r="K242" s="4" t="s">
        <v>29</v>
      </c>
      <c r="L242" s="4" t="s">
        <v>30</v>
      </c>
      <c r="M242" s="4" t="s">
        <v>31</v>
      </c>
      <c r="N242" s="4" t="s">
        <v>35</v>
      </c>
      <c r="O242" s="4" t="s">
        <v>7</v>
      </c>
      <c r="P242" s="4" t="s">
        <v>32</v>
      </c>
      <c r="Q242" s="4" t="s">
        <v>33</v>
      </c>
      <c r="R242" s="4" t="s">
        <v>29</v>
      </c>
      <c r="S242" s="4" t="s">
        <v>34</v>
      </c>
      <c r="T242" s="152"/>
    </row>
    <row r="243" spans="1:26" ht="22.5" customHeight="1" x14ac:dyDescent="0.2">
      <c r="A243" s="17" t="s">
        <v>235</v>
      </c>
      <c r="B243" s="132" t="s">
        <v>236</v>
      </c>
      <c r="C243" s="133"/>
      <c r="D243" s="133"/>
      <c r="E243" s="133"/>
      <c r="F243" s="133"/>
      <c r="G243" s="133"/>
      <c r="H243" s="133"/>
      <c r="I243" s="134"/>
      <c r="J243" s="6">
        <v>5</v>
      </c>
      <c r="K243" s="6">
        <v>2</v>
      </c>
      <c r="L243" s="6">
        <v>1</v>
      </c>
      <c r="M243" s="6">
        <v>0</v>
      </c>
      <c r="N243" s="7">
        <f>K243+L243+M243</f>
        <v>3</v>
      </c>
      <c r="O243" s="8">
        <f>P243-N243</f>
        <v>7</v>
      </c>
      <c r="P243" s="8">
        <f>ROUND(PRODUCT(J243,25)/12,0)</f>
        <v>10</v>
      </c>
      <c r="Q243" s="12" t="s">
        <v>33</v>
      </c>
      <c r="R243" s="6"/>
      <c r="S243" s="13"/>
      <c r="T243" s="6" t="s">
        <v>145</v>
      </c>
    </row>
    <row r="244" spans="1:26" ht="26.25" customHeight="1" x14ac:dyDescent="0.2">
      <c r="A244" s="17" t="s">
        <v>237</v>
      </c>
      <c r="B244" s="132" t="s">
        <v>238</v>
      </c>
      <c r="C244" s="133"/>
      <c r="D244" s="133"/>
      <c r="E244" s="133"/>
      <c r="F244" s="133"/>
      <c r="G244" s="133"/>
      <c r="H244" s="133"/>
      <c r="I244" s="134"/>
      <c r="J244" s="6">
        <v>5</v>
      </c>
      <c r="K244" s="6">
        <v>2</v>
      </c>
      <c r="L244" s="6">
        <v>4</v>
      </c>
      <c r="M244" s="6">
        <v>0</v>
      </c>
      <c r="N244" s="7">
        <f t="shared" ref="N244:N248" si="30">K244+L244+M244</f>
        <v>6</v>
      </c>
      <c r="O244" s="8">
        <f t="shared" ref="O244:O248" si="31">P244-N244</f>
        <v>4</v>
      </c>
      <c r="P244" s="8">
        <f t="shared" ref="P244:P248" si="32">ROUND(PRODUCT(J244,25)/12,0)</f>
        <v>10</v>
      </c>
      <c r="Q244" s="12"/>
      <c r="R244" s="6" t="s">
        <v>29</v>
      </c>
      <c r="S244" s="13"/>
      <c r="T244" s="6" t="s">
        <v>145</v>
      </c>
      <c r="U244" s="148" t="str">
        <f>IF(J249&gt;=30,"Corect","Sunt necesare cel puțin 30 de credite")</f>
        <v>Corect</v>
      </c>
      <c r="V244" s="149"/>
      <c r="W244" s="149"/>
    </row>
    <row r="245" spans="1:26" ht="24" customHeight="1" x14ac:dyDescent="0.2">
      <c r="A245" s="17" t="s">
        <v>239</v>
      </c>
      <c r="B245" s="132" t="s">
        <v>240</v>
      </c>
      <c r="C245" s="133"/>
      <c r="D245" s="133"/>
      <c r="E245" s="133"/>
      <c r="F245" s="133"/>
      <c r="G245" s="133"/>
      <c r="H245" s="133"/>
      <c r="I245" s="134"/>
      <c r="J245" s="6">
        <v>5</v>
      </c>
      <c r="K245" s="6">
        <v>2</v>
      </c>
      <c r="L245" s="6">
        <v>1</v>
      </c>
      <c r="M245" s="6">
        <v>0</v>
      </c>
      <c r="N245" s="7">
        <f t="shared" si="30"/>
        <v>3</v>
      </c>
      <c r="O245" s="8">
        <f t="shared" si="31"/>
        <v>7</v>
      </c>
      <c r="P245" s="8">
        <f t="shared" si="32"/>
        <v>10</v>
      </c>
      <c r="Q245" s="12"/>
      <c r="R245" s="6" t="s">
        <v>29</v>
      </c>
      <c r="S245" s="13"/>
      <c r="T245" s="74" t="s">
        <v>143</v>
      </c>
    </row>
    <row r="246" spans="1:26" ht="20.25" customHeight="1" x14ac:dyDescent="0.2">
      <c r="A246" s="17" t="s">
        <v>241</v>
      </c>
      <c r="B246" s="132" t="s">
        <v>493</v>
      </c>
      <c r="C246" s="133"/>
      <c r="D246" s="133"/>
      <c r="E246" s="133"/>
      <c r="F246" s="133"/>
      <c r="G246" s="133"/>
      <c r="H246" s="133"/>
      <c r="I246" s="134"/>
      <c r="J246" s="6">
        <v>5</v>
      </c>
      <c r="K246" s="6">
        <v>2</v>
      </c>
      <c r="L246" s="6">
        <v>0</v>
      </c>
      <c r="M246" s="6">
        <v>3</v>
      </c>
      <c r="N246" s="7">
        <f t="shared" si="30"/>
        <v>5</v>
      </c>
      <c r="O246" s="8">
        <f t="shared" si="31"/>
        <v>5</v>
      </c>
      <c r="P246" s="8">
        <f t="shared" si="32"/>
        <v>10</v>
      </c>
      <c r="Q246" s="12"/>
      <c r="R246" s="6" t="s">
        <v>29</v>
      </c>
      <c r="S246" s="13"/>
      <c r="T246" s="74" t="s">
        <v>143</v>
      </c>
    </row>
    <row r="247" spans="1:26" x14ac:dyDescent="0.2">
      <c r="A247" s="17" t="s">
        <v>242</v>
      </c>
      <c r="B247" s="173" t="s">
        <v>243</v>
      </c>
      <c r="C247" s="174"/>
      <c r="D247" s="174"/>
      <c r="E247" s="174"/>
      <c r="F247" s="174"/>
      <c r="G247" s="174"/>
      <c r="H247" s="174"/>
      <c r="I247" s="175"/>
      <c r="J247" s="6">
        <v>5</v>
      </c>
      <c r="K247" s="6">
        <v>2</v>
      </c>
      <c r="L247" s="6">
        <v>1</v>
      </c>
      <c r="M247" s="6">
        <v>0</v>
      </c>
      <c r="N247" s="7">
        <f t="shared" si="30"/>
        <v>3</v>
      </c>
      <c r="O247" s="8">
        <f t="shared" si="31"/>
        <v>7</v>
      </c>
      <c r="P247" s="8">
        <f t="shared" si="32"/>
        <v>10</v>
      </c>
      <c r="Q247" s="12" t="s">
        <v>33</v>
      </c>
      <c r="R247" s="6"/>
      <c r="S247" s="13"/>
      <c r="T247" s="6" t="s">
        <v>145</v>
      </c>
    </row>
    <row r="248" spans="1:26" x14ac:dyDescent="0.2">
      <c r="A248" s="17" t="s">
        <v>242</v>
      </c>
      <c r="B248" s="173" t="s">
        <v>244</v>
      </c>
      <c r="C248" s="174"/>
      <c r="D248" s="174"/>
      <c r="E248" s="174"/>
      <c r="F248" s="174"/>
      <c r="G248" s="174"/>
      <c r="H248" s="174"/>
      <c r="I248" s="175"/>
      <c r="J248" s="6">
        <v>5</v>
      </c>
      <c r="K248" s="6">
        <v>2</v>
      </c>
      <c r="L248" s="6">
        <v>1</v>
      </c>
      <c r="M248" s="6">
        <v>0</v>
      </c>
      <c r="N248" s="7">
        <f t="shared" si="30"/>
        <v>3</v>
      </c>
      <c r="O248" s="8">
        <f t="shared" si="31"/>
        <v>7</v>
      </c>
      <c r="P248" s="8">
        <f t="shared" si="32"/>
        <v>10</v>
      </c>
      <c r="Q248" s="12" t="s">
        <v>33</v>
      </c>
      <c r="R248" s="6"/>
      <c r="S248" s="13"/>
      <c r="T248" s="6" t="s">
        <v>145</v>
      </c>
    </row>
    <row r="249" spans="1:26" ht="19.7" customHeight="1" x14ac:dyDescent="0.2">
      <c r="A249" s="9" t="s">
        <v>26</v>
      </c>
      <c r="B249" s="135"/>
      <c r="C249" s="136"/>
      <c r="D249" s="136"/>
      <c r="E249" s="136"/>
      <c r="F249" s="136"/>
      <c r="G249" s="136"/>
      <c r="H249" s="136"/>
      <c r="I249" s="137"/>
      <c r="J249" s="9">
        <f t="shared" ref="J249:P249" si="33">SUM(J243:J248)</f>
        <v>30</v>
      </c>
      <c r="K249" s="9">
        <f t="shared" si="33"/>
        <v>12</v>
      </c>
      <c r="L249" s="9">
        <f t="shared" si="33"/>
        <v>8</v>
      </c>
      <c r="M249" s="9">
        <f t="shared" si="33"/>
        <v>3</v>
      </c>
      <c r="N249" s="9">
        <f t="shared" si="33"/>
        <v>23</v>
      </c>
      <c r="O249" s="9">
        <f t="shared" si="33"/>
        <v>37</v>
      </c>
      <c r="P249" s="9">
        <f t="shared" si="33"/>
        <v>60</v>
      </c>
      <c r="Q249" s="9">
        <f>COUNTIF(Q243:Q248,"E")</f>
        <v>3</v>
      </c>
      <c r="R249" s="9">
        <f>COUNTIF(R243:R248,"C")</f>
        <v>3</v>
      </c>
      <c r="S249" s="9">
        <f>COUNTIF(S243:S248,"VP")</f>
        <v>0</v>
      </c>
      <c r="T249" s="46">
        <f>COUNTA(T243:T248)</f>
        <v>6</v>
      </c>
    </row>
    <row r="250" spans="1:26" ht="15" customHeight="1" x14ac:dyDescent="0.2">
      <c r="A250" s="204" t="s">
        <v>507</v>
      </c>
      <c r="B250" s="204"/>
      <c r="C250" s="204"/>
      <c r="D250" s="204"/>
      <c r="E250" s="204"/>
      <c r="F250" s="204"/>
      <c r="G250" s="204"/>
      <c r="H250" s="204"/>
      <c r="I250" s="204"/>
      <c r="J250" s="204"/>
      <c r="K250" s="204"/>
      <c r="L250" s="204"/>
      <c r="M250" s="204"/>
      <c r="N250" s="204"/>
      <c r="O250" s="204"/>
      <c r="P250" s="204"/>
      <c r="Q250" s="204"/>
      <c r="R250" s="204"/>
      <c r="S250" s="204"/>
      <c r="T250" s="204"/>
      <c r="U250" s="150" t="str">
        <f>IF(Q249&gt;=SUM(R249:S249),"Corect","E trebuie să fie cel puțin egal cu C+VP")</f>
        <v>Corect</v>
      </c>
      <c r="V250" s="151"/>
      <c r="W250" s="151"/>
    </row>
    <row r="251" spans="1:26" x14ac:dyDescent="0.2">
      <c r="A251" s="180"/>
      <c r="B251" s="180"/>
      <c r="C251" s="180"/>
      <c r="D251" s="180"/>
      <c r="E251" s="180"/>
      <c r="F251" s="180"/>
      <c r="G251" s="180"/>
      <c r="H251" s="180"/>
      <c r="I251" s="180"/>
      <c r="J251" s="180"/>
      <c r="K251" s="180"/>
      <c r="L251" s="180"/>
      <c r="M251" s="180"/>
      <c r="N251" s="180"/>
      <c r="O251" s="180"/>
      <c r="P251" s="180"/>
      <c r="Q251" s="180"/>
      <c r="R251" s="180"/>
      <c r="S251" s="180"/>
      <c r="T251" s="180"/>
      <c r="V251" s="68"/>
      <c r="W251" s="68"/>
      <c r="Z251" s="32"/>
    </row>
    <row r="252" spans="1:26" x14ac:dyDescent="0.2">
      <c r="B252" s="5"/>
      <c r="C252" s="5"/>
      <c r="D252" s="5"/>
      <c r="E252" s="5"/>
      <c r="F252" s="5"/>
      <c r="G252" s="5"/>
      <c r="M252" s="5"/>
      <c r="N252" s="5"/>
      <c r="O252" s="5"/>
      <c r="P252" s="5"/>
      <c r="Q252" s="5"/>
      <c r="R252" s="5"/>
      <c r="S252" s="5"/>
    </row>
    <row r="253" spans="1:26" ht="8.25" customHeight="1" x14ac:dyDescent="0.2">
      <c r="A253" s="106" t="s">
        <v>47</v>
      </c>
      <c r="B253" s="107"/>
      <c r="C253" s="107"/>
      <c r="D253" s="107"/>
      <c r="E253" s="107"/>
      <c r="F253" s="107"/>
      <c r="G253" s="107"/>
      <c r="H253" s="107"/>
      <c r="I253" s="107"/>
      <c r="J253" s="107"/>
      <c r="K253" s="107"/>
      <c r="L253" s="107"/>
      <c r="M253" s="107"/>
      <c r="N253" s="107"/>
      <c r="O253" s="107"/>
      <c r="P253" s="107"/>
      <c r="Q253" s="107"/>
      <c r="R253" s="107"/>
      <c r="S253" s="107"/>
      <c r="T253" s="108"/>
    </row>
    <row r="254" spans="1:26" ht="8.25" customHeight="1" x14ac:dyDescent="0.2">
      <c r="A254" s="109"/>
      <c r="B254" s="110"/>
      <c r="C254" s="110"/>
      <c r="D254" s="110"/>
      <c r="E254" s="110"/>
      <c r="F254" s="110"/>
      <c r="G254" s="110"/>
      <c r="H254" s="110"/>
      <c r="I254" s="110"/>
      <c r="J254" s="110"/>
      <c r="K254" s="110"/>
      <c r="L254" s="110"/>
      <c r="M254" s="110"/>
      <c r="N254" s="110"/>
      <c r="O254" s="110"/>
      <c r="P254" s="110"/>
      <c r="Q254" s="110"/>
      <c r="R254" s="110"/>
      <c r="S254" s="110"/>
      <c r="T254" s="111"/>
      <c r="U254" s="2"/>
      <c r="V254" s="2"/>
      <c r="W254" s="2"/>
      <c r="X254" s="2"/>
      <c r="Y254" s="2"/>
    </row>
    <row r="255" spans="1:26" ht="12.75" customHeight="1" x14ac:dyDescent="0.2">
      <c r="A255" s="299" t="s">
        <v>28</v>
      </c>
      <c r="B255" s="106" t="s">
        <v>27</v>
      </c>
      <c r="C255" s="107"/>
      <c r="D255" s="107"/>
      <c r="E255" s="107"/>
      <c r="F255" s="107"/>
      <c r="G255" s="107"/>
      <c r="H255" s="107"/>
      <c r="I255" s="108"/>
      <c r="J255" s="152" t="s">
        <v>39</v>
      </c>
      <c r="K255" s="112" t="s">
        <v>25</v>
      </c>
      <c r="L255" s="113"/>
      <c r="M255" s="114"/>
      <c r="N255" s="112" t="s">
        <v>40</v>
      </c>
      <c r="O255" s="113"/>
      <c r="P255" s="114"/>
      <c r="Q255" s="112" t="s">
        <v>24</v>
      </c>
      <c r="R255" s="113"/>
      <c r="S255" s="114"/>
      <c r="T255" s="152" t="s">
        <v>23</v>
      </c>
      <c r="U255" s="2"/>
      <c r="V255" s="2"/>
      <c r="W255" s="2"/>
      <c r="X255" s="2"/>
      <c r="Y255" s="2"/>
    </row>
    <row r="256" spans="1:26" x14ac:dyDescent="0.2">
      <c r="A256" s="299"/>
      <c r="B256" s="122"/>
      <c r="C256" s="123"/>
      <c r="D256" s="123"/>
      <c r="E256" s="123"/>
      <c r="F256" s="123"/>
      <c r="G256" s="123"/>
      <c r="H256" s="123"/>
      <c r="I256" s="124"/>
      <c r="J256" s="152"/>
      <c r="K256" s="115"/>
      <c r="L256" s="116"/>
      <c r="M256" s="117"/>
      <c r="N256" s="115"/>
      <c r="O256" s="116"/>
      <c r="P256" s="117"/>
      <c r="Q256" s="115"/>
      <c r="R256" s="116"/>
      <c r="S256" s="117"/>
      <c r="T256" s="152"/>
      <c r="U256" s="2"/>
      <c r="V256" s="2"/>
      <c r="W256" s="2"/>
      <c r="X256" s="2"/>
      <c r="Y256" s="2"/>
    </row>
    <row r="257" spans="1:25" x14ac:dyDescent="0.2">
      <c r="A257" s="299"/>
      <c r="B257" s="109"/>
      <c r="C257" s="110"/>
      <c r="D257" s="110"/>
      <c r="E257" s="110"/>
      <c r="F257" s="110"/>
      <c r="G257" s="110"/>
      <c r="H257" s="110"/>
      <c r="I257" s="111"/>
      <c r="J257" s="152"/>
      <c r="K257" s="4" t="s">
        <v>29</v>
      </c>
      <c r="L257" s="4" t="s">
        <v>30</v>
      </c>
      <c r="M257" s="4" t="s">
        <v>31</v>
      </c>
      <c r="N257" s="4" t="s">
        <v>35</v>
      </c>
      <c r="O257" s="4" t="s">
        <v>7</v>
      </c>
      <c r="P257" s="4" t="s">
        <v>32</v>
      </c>
      <c r="Q257" s="4" t="s">
        <v>33</v>
      </c>
      <c r="R257" s="4" t="s">
        <v>29</v>
      </c>
      <c r="S257" s="4" t="s">
        <v>34</v>
      </c>
      <c r="T257" s="152"/>
      <c r="U257" s="2"/>
      <c r="V257" s="2"/>
      <c r="W257" s="2"/>
      <c r="X257" s="2"/>
      <c r="Y257" s="2"/>
    </row>
    <row r="258" spans="1:25" x14ac:dyDescent="0.2">
      <c r="A258" s="44" t="s">
        <v>502</v>
      </c>
      <c r="B258" s="299" t="s">
        <v>257</v>
      </c>
      <c r="C258" s="299"/>
      <c r="D258" s="299"/>
      <c r="E258" s="299"/>
      <c r="F258" s="299"/>
      <c r="G258" s="299"/>
      <c r="H258" s="299"/>
      <c r="I258" s="299"/>
      <c r="J258" s="299"/>
      <c r="K258" s="299"/>
      <c r="L258" s="299"/>
      <c r="M258" s="299"/>
      <c r="N258" s="299"/>
      <c r="O258" s="299"/>
      <c r="P258" s="299"/>
      <c r="Q258" s="299"/>
      <c r="R258" s="299"/>
      <c r="S258" s="299"/>
      <c r="T258" s="299"/>
      <c r="U258" s="2"/>
      <c r="V258" s="2"/>
      <c r="W258" s="2"/>
      <c r="X258" s="2"/>
      <c r="Y258" s="2"/>
    </row>
    <row r="259" spans="1:25" x14ac:dyDescent="0.2">
      <c r="A259" s="76" t="s">
        <v>245</v>
      </c>
      <c r="B259" s="168" t="s">
        <v>246</v>
      </c>
      <c r="C259" s="168"/>
      <c r="D259" s="168"/>
      <c r="E259" s="168"/>
      <c r="F259" s="168"/>
      <c r="G259" s="168"/>
      <c r="H259" s="168"/>
      <c r="I259" s="168"/>
      <c r="J259" s="14">
        <v>4</v>
      </c>
      <c r="K259" s="14">
        <v>2</v>
      </c>
      <c r="L259" s="14">
        <v>1</v>
      </c>
      <c r="M259" s="14">
        <v>0</v>
      </c>
      <c r="N259" s="8">
        <f>K259+L259+M259</f>
        <v>3</v>
      </c>
      <c r="O259" s="8">
        <f>P259-N259</f>
        <v>4</v>
      </c>
      <c r="P259" s="8">
        <f>ROUND(PRODUCT(J259,25)/14,0)</f>
        <v>7</v>
      </c>
      <c r="Q259" s="14"/>
      <c r="R259" s="14" t="s">
        <v>29</v>
      </c>
      <c r="S259" s="77"/>
      <c r="T259" s="6" t="s">
        <v>145</v>
      </c>
      <c r="U259" s="2"/>
      <c r="V259" s="2"/>
      <c r="W259" s="2"/>
      <c r="X259" s="2"/>
      <c r="Y259" s="2"/>
    </row>
    <row r="260" spans="1:25" x14ac:dyDescent="0.2">
      <c r="A260" s="76" t="s">
        <v>247</v>
      </c>
      <c r="B260" s="306" t="s">
        <v>248</v>
      </c>
      <c r="C260" s="307"/>
      <c r="D260" s="307"/>
      <c r="E260" s="307"/>
      <c r="F260" s="307"/>
      <c r="G260" s="307"/>
      <c r="H260" s="307"/>
      <c r="I260" s="308"/>
      <c r="J260" s="14">
        <v>4</v>
      </c>
      <c r="K260" s="14">
        <v>2</v>
      </c>
      <c r="L260" s="14">
        <v>1</v>
      </c>
      <c r="M260" s="14">
        <v>0</v>
      </c>
      <c r="N260" s="8">
        <f t="shared" ref="N260" si="34">K260+L260+M260</f>
        <v>3</v>
      </c>
      <c r="O260" s="8">
        <f t="shared" ref="O260" si="35">P260-N260</f>
        <v>4</v>
      </c>
      <c r="P260" s="8">
        <f t="shared" ref="P260" si="36">ROUND(PRODUCT(J260,25)/14,0)</f>
        <v>7</v>
      </c>
      <c r="Q260" s="14"/>
      <c r="R260" s="14" t="s">
        <v>29</v>
      </c>
      <c r="S260" s="77"/>
      <c r="T260" s="6" t="s">
        <v>145</v>
      </c>
      <c r="U260" s="2"/>
      <c r="V260" s="2"/>
      <c r="W260" s="2"/>
      <c r="X260" s="2"/>
      <c r="Y260" s="2"/>
    </row>
    <row r="261" spans="1:25" x14ac:dyDescent="0.2">
      <c r="A261" s="44" t="s">
        <v>503</v>
      </c>
      <c r="B261" s="300" t="s">
        <v>256</v>
      </c>
      <c r="C261" s="300"/>
      <c r="D261" s="300"/>
      <c r="E261" s="300"/>
      <c r="F261" s="300"/>
      <c r="G261" s="300"/>
      <c r="H261" s="300"/>
      <c r="I261" s="300"/>
      <c r="J261" s="300"/>
      <c r="K261" s="300"/>
      <c r="L261" s="300"/>
      <c r="M261" s="300"/>
      <c r="N261" s="300"/>
      <c r="O261" s="300"/>
      <c r="P261" s="300"/>
      <c r="Q261" s="300"/>
      <c r="R261" s="300"/>
      <c r="S261" s="300"/>
      <c r="T261" s="300"/>
    </row>
    <row r="262" spans="1:25" x14ac:dyDescent="0.2">
      <c r="A262" s="76" t="s">
        <v>249</v>
      </c>
      <c r="B262" s="314" t="s">
        <v>250</v>
      </c>
      <c r="C262" s="168"/>
      <c r="D262" s="168"/>
      <c r="E262" s="168"/>
      <c r="F262" s="168"/>
      <c r="G262" s="168"/>
      <c r="H262" s="168"/>
      <c r="I262" s="168"/>
      <c r="J262" s="14">
        <v>4</v>
      </c>
      <c r="K262" s="14">
        <v>2</v>
      </c>
      <c r="L262" s="14">
        <v>1</v>
      </c>
      <c r="M262" s="14">
        <v>0</v>
      </c>
      <c r="N262" s="8">
        <f>K262+L262+M262</f>
        <v>3</v>
      </c>
      <c r="O262" s="8">
        <f>P262-N262</f>
        <v>4</v>
      </c>
      <c r="P262" s="8">
        <f>ROUND(PRODUCT(J262,25)/14,0)</f>
        <v>7</v>
      </c>
      <c r="Q262" s="14" t="s">
        <v>33</v>
      </c>
      <c r="R262" s="14"/>
      <c r="S262" s="77"/>
      <c r="T262" s="6" t="s">
        <v>145</v>
      </c>
      <c r="U262" s="32"/>
      <c r="V262" s="32"/>
      <c r="W262" s="32"/>
      <c r="X262" s="32"/>
      <c r="Y262" s="32"/>
    </row>
    <row r="263" spans="1:25" x14ac:dyDescent="0.2">
      <c r="A263" s="76" t="s">
        <v>251</v>
      </c>
      <c r="B263" s="268" t="s">
        <v>252</v>
      </c>
      <c r="C263" s="268"/>
      <c r="D263" s="268"/>
      <c r="E263" s="268"/>
      <c r="F263" s="268"/>
      <c r="G263" s="268"/>
      <c r="H263" s="268"/>
      <c r="I263" s="268"/>
      <c r="J263" s="14">
        <v>4</v>
      </c>
      <c r="K263" s="14">
        <v>2</v>
      </c>
      <c r="L263" s="14">
        <v>1</v>
      </c>
      <c r="M263" s="14">
        <v>0</v>
      </c>
      <c r="N263" s="8">
        <f t="shared" ref="N263:N265" si="37">K263+L263+M263</f>
        <v>3</v>
      </c>
      <c r="O263" s="8">
        <f t="shared" ref="O263:O265" si="38">P263-N263</f>
        <v>4</v>
      </c>
      <c r="P263" s="8">
        <f t="shared" ref="P263:P265" si="39">ROUND(PRODUCT(J263,25)/14,0)</f>
        <v>7</v>
      </c>
      <c r="Q263" s="14" t="s">
        <v>33</v>
      </c>
      <c r="R263" s="14"/>
      <c r="S263" s="77"/>
      <c r="T263" s="6" t="s">
        <v>145</v>
      </c>
      <c r="U263" s="32"/>
      <c r="V263" s="32"/>
      <c r="W263" s="32"/>
      <c r="X263" s="32"/>
      <c r="Y263" s="32"/>
    </row>
    <row r="264" spans="1:25" x14ac:dyDescent="0.2">
      <c r="A264" s="76" t="s">
        <v>267</v>
      </c>
      <c r="B264" s="168" t="s">
        <v>253</v>
      </c>
      <c r="C264" s="168"/>
      <c r="D264" s="168"/>
      <c r="E264" s="168"/>
      <c r="F264" s="168"/>
      <c r="G264" s="168"/>
      <c r="H264" s="168"/>
      <c r="I264" s="168"/>
      <c r="J264" s="14">
        <v>4</v>
      </c>
      <c r="K264" s="14">
        <v>2</v>
      </c>
      <c r="L264" s="14">
        <v>1</v>
      </c>
      <c r="M264" s="14">
        <v>0</v>
      </c>
      <c r="N264" s="8">
        <f t="shared" si="37"/>
        <v>3</v>
      </c>
      <c r="O264" s="8">
        <f t="shared" si="38"/>
        <v>4</v>
      </c>
      <c r="P264" s="8">
        <f t="shared" si="39"/>
        <v>7</v>
      </c>
      <c r="Q264" s="14" t="s">
        <v>33</v>
      </c>
      <c r="R264" s="14"/>
      <c r="S264" s="77"/>
      <c r="T264" s="6" t="s">
        <v>145</v>
      </c>
      <c r="U264" s="32"/>
      <c r="V264" s="32"/>
      <c r="W264" s="32"/>
      <c r="X264" s="32"/>
      <c r="Y264" s="32"/>
    </row>
    <row r="265" spans="1:25" x14ac:dyDescent="0.2">
      <c r="A265" s="76" t="s">
        <v>254</v>
      </c>
      <c r="B265" s="309" t="s">
        <v>255</v>
      </c>
      <c r="C265" s="268"/>
      <c r="D265" s="268"/>
      <c r="E265" s="268"/>
      <c r="F265" s="268"/>
      <c r="G265" s="268"/>
      <c r="H265" s="268"/>
      <c r="I265" s="268"/>
      <c r="J265" s="14">
        <v>4</v>
      </c>
      <c r="K265" s="14">
        <v>2</v>
      </c>
      <c r="L265" s="14">
        <v>1</v>
      </c>
      <c r="M265" s="14">
        <v>0</v>
      </c>
      <c r="N265" s="8">
        <f t="shared" si="37"/>
        <v>3</v>
      </c>
      <c r="O265" s="8">
        <f t="shared" si="38"/>
        <v>4</v>
      </c>
      <c r="P265" s="8">
        <f t="shared" si="39"/>
        <v>7</v>
      </c>
      <c r="Q265" s="14" t="s">
        <v>33</v>
      </c>
      <c r="R265" s="14"/>
      <c r="S265" s="77"/>
      <c r="T265" s="6" t="s">
        <v>145</v>
      </c>
      <c r="U265" s="32"/>
      <c r="V265" s="32"/>
      <c r="W265" s="32"/>
      <c r="X265" s="32"/>
      <c r="Y265" s="32"/>
    </row>
    <row r="266" spans="1:25" ht="15" customHeight="1" x14ac:dyDescent="0.2">
      <c r="A266" s="44" t="s">
        <v>504</v>
      </c>
      <c r="B266" s="265" t="s">
        <v>258</v>
      </c>
      <c r="C266" s="266"/>
      <c r="D266" s="266"/>
      <c r="E266" s="266"/>
      <c r="F266" s="266"/>
      <c r="G266" s="266"/>
      <c r="H266" s="266"/>
      <c r="I266" s="266"/>
      <c r="J266" s="266"/>
      <c r="K266" s="266"/>
      <c r="L266" s="266"/>
      <c r="M266" s="266"/>
      <c r="N266" s="266"/>
      <c r="O266" s="266"/>
      <c r="P266" s="266"/>
      <c r="Q266" s="266"/>
      <c r="R266" s="266"/>
      <c r="S266" s="266"/>
      <c r="T266" s="267"/>
      <c r="U266" s="32"/>
      <c r="V266" s="32"/>
      <c r="W266" s="32"/>
      <c r="X266" s="32"/>
      <c r="Y266" s="32"/>
    </row>
    <row r="267" spans="1:25" x14ac:dyDescent="0.2">
      <c r="A267" s="76" t="s">
        <v>259</v>
      </c>
      <c r="B267" s="310" t="s">
        <v>260</v>
      </c>
      <c r="C267" s="311"/>
      <c r="D267" s="311"/>
      <c r="E267" s="311"/>
      <c r="F267" s="311"/>
      <c r="G267" s="311"/>
      <c r="H267" s="311"/>
      <c r="I267" s="312"/>
      <c r="J267" s="14">
        <v>4</v>
      </c>
      <c r="K267" s="14">
        <v>2</v>
      </c>
      <c r="L267" s="14">
        <v>1</v>
      </c>
      <c r="M267" s="14">
        <v>0</v>
      </c>
      <c r="N267" s="8">
        <f>K267+L267+M267</f>
        <v>3</v>
      </c>
      <c r="O267" s="8">
        <f t="shared" ref="O267:O268" si="40">P267-N267</f>
        <v>4</v>
      </c>
      <c r="P267" s="8">
        <f t="shared" ref="P267:P268" si="41">ROUND(PRODUCT(J267,25)/14,0)</f>
        <v>7</v>
      </c>
      <c r="Q267" s="14" t="s">
        <v>33</v>
      </c>
      <c r="R267" s="14"/>
      <c r="S267" s="77"/>
      <c r="T267" s="74" t="s">
        <v>145</v>
      </c>
      <c r="U267" s="32"/>
      <c r="V267" s="32"/>
      <c r="W267" s="32"/>
      <c r="X267" s="32"/>
      <c r="Y267" s="32"/>
    </row>
    <row r="268" spans="1:25" x14ac:dyDescent="0.2">
      <c r="A268" s="76" t="s">
        <v>261</v>
      </c>
      <c r="B268" s="309" t="s">
        <v>262</v>
      </c>
      <c r="C268" s="268"/>
      <c r="D268" s="268"/>
      <c r="E268" s="268"/>
      <c r="F268" s="268"/>
      <c r="G268" s="268"/>
      <c r="H268" s="268"/>
      <c r="I268" s="268"/>
      <c r="J268" s="14">
        <v>4</v>
      </c>
      <c r="K268" s="14">
        <v>2</v>
      </c>
      <c r="L268" s="14">
        <v>1</v>
      </c>
      <c r="M268" s="14">
        <v>0</v>
      </c>
      <c r="N268" s="8">
        <f>K268+L268+M268</f>
        <v>3</v>
      </c>
      <c r="O268" s="8">
        <f t="shared" si="40"/>
        <v>4</v>
      </c>
      <c r="P268" s="8">
        <f t="shared" si="41"/>
        <v>7</v>
      </c>
      <c r="Q268" s="14" t="s">
        <v>33</v>
      </c>
      <c r="R268" s="14"/>
      <c r="S268" s="77"/>
      <c r="T268" s="74" t="s">
        <v>145</v>
      </c>
      <c r="U268" s="32"/>
      <c r="V268" s="32"/>
      <c r="W268" s="32"/>
      <c r="X268" s="32"/>
      <c r="Y268" s="32"/>
    </row>
    <row r="269" spans="1:25" ht="12.75" customHeight="1" x14ac:dyDescent="0.2">
      <c r="A269" s="76" t="s">
        <v>263</v>
      </c>
      <c r="B269" s="168" t="s">
        <v>289</v>
      </c>
      <c r="C269" s="168"/>
      <c r="D269" s="168"/>
      <c r="E269" s="168"/>
      <c r="F269" s="168"/>
      <c r="G269" s="168"/>
      <c r="H269" s="168"/>
      <c r="I269" s="168"/>
      <c r="J269" s="14">
        <v>4</v>
      </c>
      <c r="K269" s="14">
        <v>2</v>
      </c>
      <c r="L269" s="14">
        <v>1</v>
      </c>
      <c r="M269" s="14">
        <v>0</v>
      </c>
      <c r="N269" s="8">
        <f>K269+L269+M269</f>
        <v>3</v>
      </c>
      <c r="O269" s="8">
        <f>P269-N269</f>
        <v>4</v>
      </c>
      <c r="P269" s="8">
        <f>ROUND(PRODUCT(J269,25)/14,0)</f>
        <v>7</v>
      </c>
      <c r="Q269" s="14" t="s">
        <v>33</v>
      </c>
      <c r="R269" s="14"/>
      <c r="S269" s="77"/>
      <c r="T269" s="74" t="s">
        <v>145</v>
      </c>
    </row>
    <row r="270" spans="1:25" x14ac:dyDescent="0.2">
      <c r="A270" s="76" t="s">
        <v>264</v>
      </c>
      <c r="B270" s="268" t="s">
        <v>265</v>
      </c>
      <c r="C270" s="268"/>
      <c r="D270" s="268"/>
      <c r="E270" s="268"/>
      <c r="F270" s="268"/>
      <c r="G270" s="268"/>
      <c r="H270" s="268"/>
      <c r="I270" s="268"/>
      <c r="J270" s="14">
        <v>4</v>
      </c>
      <c r="K270" s="14">
        <v>2</v>
      </c>
      <c r="L270" s="14">
        <v>1</v>
      </c>
      <c r="M270" s="14">
        <v>0</v>
      </c>
      <c r="N270" s="8">
        <f>K270+L270+M270</f>
        <v>3</v>
      </c>
      <c r="O270" s="8">
        <f>P270-N270</f>
        <v>4</v>
      </c>
      <c r="P270" s="8">
        <f>ROUND(PRODUCT(J270,25)/14,0)</f>
        <v>7</v>
      </c>
      <c r="Q270" s="14" t="s">
        <v>33</v>
      </c>
      <c r="R270" s="14"/>
      <c r="S270" s="77"/>
      <c r="T270" s="74" t="s">
        <v>145</v>
      </c>
      <c r="U270" s="32"/>
      <c r="V270" s="33"/>
      <c r="W270" s="33"/>
      <c r="X270" s="33"/>
      <c r="Y270" s="33"/>
    </row>
    <row r="271" spans="1:25" x14ac:dyDescent="0.2">
      <c r="A271" s="44" t="s">
        <v>505</v>
      </c>
      <c r="B271" s="300" t="s">
        <v>266</v>
      </c>
      <c r="C271" s="300"/>
      <c r="D271" s="300"/>
      <c r="E271" s="300"/>
      <c r="F271" s="300"/>
      <c r="G271" s="300"/>
      <c r="H271" s="300"/>
      <c r="I271" s="300"/>
      <c r="J271" s="300"/>
      <c r="K271" s="300"/>
      <c r="L271" s="300"/>
      <c r="M271" s="300"/>
      <c r="N271" s="300"/>
      <c r="O271" s="300"/>
      <c r="P271" s="300"/>
      <c r="Q271" s="300"/>
      <c r="R271" s="300"/>
      <c r="S271" s="300"/>
      <c r="T271" s="300"/>
      <c r="U271" s="33"/>
      <c r="V271" s="33"/>
      <c r="W271" s="33"/>
      <c r="X271" s="33"/>
      <c r="Y271" s="33"/>
    </row>
    <row r="272" spans="1:25" ht="12.75" customHeight="1" x14ac:dyDescent="0.2">
      <c r="A272" s="76" t="s">
        <v>290</v>
      </c>
      <c r="B272" s="268" t="s">
        <v>268</v>
      </c>
      <c r="C272" s="268"/>
      <c r="D272" s="268"/>
      <c r="E272" s="268"/>
      <c r="F272" s="268"/>
      <c r="G272" s="268"/>
      <c r="H272" s="268"/>
      <c r="I272" s="268"/>
      <c r="J272" s="14">
        <v>4</v>
      </c>
      <c r="K272" s="14">
        <v>2</v>
      </c>
      <c r="L272" s="14">
        <v>2</v>
      </c>
      <c r="M272" s="14">
        <v>0</v>
      </c>
      <c r="N272" s="8">
        <f>K272+L272+M272</f>
        <v>4</v>
      </c>
      <c r="O272" s="8">
        <f>P272-N272</f>
        <v>3</v>
      </c>
      <c r="P272" s="8">
        <f>ROUND(PRODUCT(J272,25)/14,0)</f>
        <v>7</v>
      </c>
      <c r="Q272" s="14" t="s">
        <v>33</v>
      </c>
      <c r="R272" s="14"/>
      <c r="S272" s="77"/>
      <c r="T272" s="6" t="s">
        <v>145</v>
      </c>
      <c r="U272" s="33"/>
      <c r="V272" s="33"/>
      <c r="W272" s="33"/>
      <c r="X272" s="33"/>
      <c r="Y272" s="33"/>
    </row>
    <row r="273" spans="1:26" ht="28.5" customHeight="1" x14ac:dyDescent="0.2">
      <c r="A273" s="76" t="s">
        <v>269</v>
      </c>
      <c r="B273" s="268" t="s">
        <v>270</v>
      </c>
      <c r="C273" s="268"/>
      <c r="D273" s="268"/>
      <c r="E273" s="268"/>
      <c r="F273" s="268"/>
      <c r="G273" s="268"/>
      <c r="H273" s="268"/>
      <c r="I273" s="268"/>
      <c r="J273" s="14">
        <v>4</v>
      </c>
      <c r="K273" s="14">
        <v>2</v>
      </c>
      <c r="L273" s="14">
        <v>2</v>
      </c>
      <c r="M273" s="14">
        <v>0</v>
      </c>
      <c r="N273" s="8">
        <f>K273+L273+M273</f>
        <v>4</v>
      </c>
      <c r="O273" s="8">
        <f>P273-N273</f>
        <v>3</v>
      </c>
      <c r="P273" s="8">
        <f>ROUND(PRODUCT(J273,25)/14,0)</f>
        <v>7</v>
      </c>
      <c r="Q273" s="14" t="s">
        <v>33</v>
      </c>
      <c r="R273" s="14"/>
      <c r="S273" s="77"/>
      <c r="T273" s="6" t="s">
        <v>145</v>
      </c>
    </row>
    <row r="274" spans="1:26" x14ac:dyDescent="0.2">
      <c r="A274" s="76" t="s">
        <v>271</v>
      </c>
      <c r="B274" s="168" t="s">
        <v>272</v>
      </c>
      <c r="C274" s="168"/>
      <c r="D274" s="168"/>
      <c r="E274" s="168"/>
      <c r="F274" s="168"/>
      <c r="G274" s="168"/>
      <c r="H274" s="168"/>
      <c r="I274" s="168"/>
      <c r="J274" s="14">
        <v>4</v>
      </c>
      <c r="K274" s="14">
        <v>2</v>
      </c>
      <c r="L274" s="78">
        <v>2</v>
      </c>
      <c r="M274" s="14">
        <v>0</v>
      </c>
      <c r="N274" s="8">
        <f>K274+L274+M274</f>
        <v>4</v>
      </c>
      <c r="O274" s="8">
        <f t="shared" ref="O274:O275" si="42">P274-N274</f>
        <v>3</v>
      </c>
      <c r="P274" s="8">
        <f>ROUND(PRODUCT(J274,25)/14,0)</f>
        <v>7</v>
      </c>
      <c r="Q274" s="14" t="s">
        <v>33</v>
      </c>
      <c r="R274" s="14"/>
      <c r="S274" s="77"/>
      <c r="T274" s="6" t="s">
        <v>145</v>
      </c>
      <c r="U274" s="34"/>
      <c r="V274" s="34"/>
      <c r="W274" s="34"/>
      <c r="X274" s="34"/>
      <c r="Y274" s="34"/>
    </row>
    <row r="275" spans="1:26" ht="26.25" customHeight="1" x14ac:dyDescent="0.2">
      <c r="A275" s="76" t="s">
        <v>273</v>
      </c>
      <c r="B275" s="268" t="s">
        <v>274</v>
      </c>
      <c r="C275" s="268"/>
      <c r="D275" s="268"/>
      <c r="E275" s="268"/>
      <c r="F275" s="268"/>
      <c r="G275" s="268"/>
      <c r="H275" s="268"/>
      <c r="I275" s="268"/>
      <c r="J275" s="14">
        <v>4</v>
      </c>
      <c r="K275" s="14">
        <v>2</v>
      </c>
      <c r="L275" s="78">
        <v>2</v>
      </c>
      <c r="M275" s="14">
        <v>0</v>
      </c>
      <c r="N275" s="8">
        <f>K275+L275+M275</f>
        <v>4</v>
      </c>
      <c r="O275" s="8">
        <f t="shared" si="42"/>
        <v>3</v>
      </c>
      <c r="P275" s="8">
        <f>ROUND(PRODUCT(J275,25)/14,0)</f>
        <v>7</v>
      </c>
      <c r="Q275" s="14" t="s">
        <v>33</v>
      </c>
      <c r="R275" s="14"/>
      <c r="S275" s="77"/>
      <c r="T275" s="6" t="s">
        <v>145</v>
      </c>
      <c r="U275" s="34"/>
      <c r="V275" s="34"/>
      <c r="W275" s="34"/>
      <c r="X275" s="34"/>
      <c r="Y275" s="34"/>
    </row>
    <row r="276" spans="1:26" x14ac:dyDescent="0.2">
      <c r="A276" s="44" t="s">
        <v>506</v>
      </c>
      <c r="B276" s="300" t="s">
        <v>275</v>
      </c>
      <c r="C276" s="300"/>
      <c r="D276" s="300"/>
      <c r="E276" s="300"/>
      <c r="F276" s="300"/>
      <c r="G276" s="300"/>
      <c r="H276" s="300"/>
      <c r="I276" s="300"/>
      <c r="J276" s="300"/>
      <c r="K276" s="300"/>
      <c r="L276" s="300"/>
      <c r="M276" s="300"/>
      <c r="N276" s="300"/>
      <c r="O276" s="300"/>
      <c r="P276" s="300"/>
      <c r="Q276" s="300"/>
      <c r="R276" s="300"/>
      <c r="S276" s="300"/>
      <c r="T276" s="300"/>
      <c r="U276" s="34"/>
      <c r="V276" s="34"/>
      <c r="W276" s="34"/>
      <c r="X276" s="34"/>
      <c r="Y276" s="34"/>
    </row>
    <row r="277" spans="1:26" ht="24.75" customHeight="1" x14ac:dyDescent="0.2">
      <c r="A277" s="76" t="s">
        <v>276</v>
      </c>
      <c r="B277" s="268" t="s">
        <v>277</v>
      </c>
      <c r="C277" s="268"/>
      <c r="D277" s="268"/>
      <c r="E277" s="268"/>
      <c r="F277" s="268"/>
      <c r="G277" s="268"/>
      <c r="H277" s="268"/>
      <c r="I277" s="268"/>
      <c r="J277" s="78">
        <v>5</v>
      </c>
      <c r="K277" s="14">
        <v>2</v>
      </c>
      <c r="L277" s="14">
        <v>1</v>
      </c>
      <c r="M277" s="14">
        <v>0</v>
      </c>
      <c r="N277" s="8">
        <f>K277+L277+M277</f>
        <v>3</v>
      </c>
      <c r="O277" s="8">
        <f t="shared" ref="O277" si="43">P277-N277</f>
        <v>7</v>
      </c>
      <c r="P277" s="8">
        <f>ROUND(PRODUCT(J277,25)/12,0)</f>
        <v>10</v>
      </c>
      <c r="Q277" s="14" t="s">
        <v>33</v>
      </c>
      <c r="R277" s="14"/>
      <c r="S277" s="77"/>
      <c r="T277" s="6" t="s">
        <v>145</v>
      </c>
      <c r="U277" s="34"/>
      <c r="V277" s="34"/>
      <c r="W277" s="34"/>
      <c r="X277" s="34"/>
      <c r="Y277" s="34"/>
    </row>
    <row r="278" spans="1:26" ht="24.75" customHeight="1" x14ac:dyDescent="0.2">
      <c r="A278" s="76" t="s">
        <v>278</v>
      </c>
      <c r="B278" s="268" t="s">
        <v>279</v>
      </c>
      <c r="C278" s="268"/>
      <c r="D278" s="268"/>
      <c r="E278" s="268"/>
      <c r="F278" s="268"/>
      <c r="G278" s="268"/>
      <c r="H278" s="268"/>
      <c r="I278" s="268"/>
      <c r="J278" s="78">
        <v>5</v>
      </c>
      <c r="K278" s="14">
        <v>2</v>
      </c>
      <c r="L278" s="14">
        <v>1</v>
      </c>
      <c r="M278" s="14">
        <v>0</v>
      </c>
      <c r="N278" s="8">
        <f>K278+L278+M278</f>
        <v>3</v>
      </c>
      <c r="O278" s="8">
        <f>P278-N278</f>
        <v>7</v>
      </c>
      <c r="P278" s="8">
        <f>ROUND(PRODUCT(J278,25)/12,0)</f>
        <v>10</v>
      </c>
      <c r="Q278" s="14" t="s">
        <v>33</v>
      </c>
      <c r="R278" s="14"/>
      <c r="S278" s="77"/>
      <c r="T278" s="6" t="s">
        <v>145</v>
      </c>
      <c r="U278" s="34"/>
      <c r="V278" s="34"/>
      <c r="W278" s="34"/>
      <c r="X278" s="34"/>
      <c r="Y278" s="34"/>
    </row>
    <row r="279" spans="1:26" x14ac:dyDescent="0.2">
      <c r="A279" s="42" t="s">
        <v>280</v>
      </c>
      <c r="B279" s="268" t="s">
        <v>281</v>
      </c>
      <c r="C279" s="268"/>
      <c r="D279" s="268"/>
      <c r="E279" s="268"/>
      <c r="F279" s="268"/>
      <c r="G279" s="268"/>
      <c r="H279" s="268"/>
      <c r="I279" s="268"/>
      <c r="J279" s="78">
        <v>5</v>
      </c>
      <c r="K279" s="14">
        <v>2</v>
      </c>
      <c r="L279" s="14">
        <v>1</v>
      </c>
      <c r="M279" s="14">
        <v>0</v>
      </c>
      <c r="N279" s="8">
        <f>K279+L279+M279</f>
        <v>3</v>
      </c>
      <c r="O279" s="8">
        <f>P279-N279</f>
        <v>7</v>
      </c>
      <c r="P279" s="8">
        <f>ROUND(PRODUCT(J279,25)/12,0)</f>
        <v>10</v>
      </c>
      <c r="Q279" s="14" t="s">
        <v>33</v>
      </c>
      <c r="R279" s="14"/>
      <c r="S279" s="77"/>
      <c r="T279" s="6" t="s">
        <v>145</v>
      </c>
      <c r="U279" s="34"/>
      <c r="V279" s="34"/>
      <c r="W279" s="34"/>
      <c r="X279" s="34"/>
      <c r="Y279" s="34"/>
    </row>
    <row r="280" spans="1:26" x14ac:dyDescent="0.2">
      <c r="A280" s="42" t="s">
        <v>282</v>
      </c>
      <c r="B280" s="168" t="s">
        <v>283</v>
      </c>
      <c r="C280" s="168"/>
      <c r="D280" s="168"/>
      <c r="E280" s="168"/>
      <c r="F280" s="168"/>
      <c r="G280" s="168"/>
      <c r="H280" s="168"/>
      <c r="I280" s="168"/>
      <c r="J280" s="78">
        <v>5</v>
      </c>
      <c r="K280" s="14">
        <v>2</v>
      </c>
      <c r="L280" s="14">
        <v>1</v>
      </c>
      <c r="M280" s="14">
        <v>0</v>
      </c>
      <c r="N280" s="8">
        <f>K280+L280+M280</f>
        <v>3</v>
      </c>
      <c r="O280" s="8">
        <f>P280-N280</f>
        <v>7</v>
      </c>
      <c r="P280" s="8">
        <f>ROUND(PRODUCT(J280,25)/12,0)</f>
        <v>10</v>
      </c>
      <c r="Q280" s="12"/>
      <c r="R280" s="6" t="s">
        <v>29</v>
      </c>
      <c r="S280" s="13"/>
      <c r="T280" s="6" t="s">
        <v>145</v>
      </c>
      <c r="U280" s="34"/>
      <c r="V280" s="34"/>
      <c r="W280" s="34"/>
      <c r="X280" s="34"/>
      <c r="Y280" s="34"/>
    </row>
    <row r="281" spans="1:26" ht="25.5" customHeight="1" x14ac:dyDescent="0.2">
      <c r="A281" s="42"/>
      <c r="B281" s="269" t="s">
        <v>284</v>
      </c>
      <c r="C281" s="269"/>
      <c r="D281" s="269"/>
      <c r="E281" s="269"/>
      <c r="F281" s="269"/>
      <c r="G281" s="269"/>
      <c r="H281" s="269"/>
      <c r="I281" s="269"/>
      <c r="J281" s="78">
        <v>5</v>
      </c>
      <c r="K281" s="14">
        <v>2</v>
      </c>
      <c r="L281" s="14">
        <v>1</v>
      </c>
      <c r="M281" s="14">
        <v>0</v>
      </c>
      <c r="N281" s="8">
        <f>K281+L281+M281</f>
        <v>3</v>
      </c>
      <c r="O281" s="8">
        <f>P281-N281</f>
        <v>7</v>
      </c>
      <c r="P281" s="8">
        <f>ROUND(PRODUCT(J281,25)/12,0)</f>
        <v>10</v>
      </c>
      <c r="Q281" s="12"/>
      <c r="R281" s="6" t="s">
        <v>29</v>
      </c>
      <c r="S281" s="13"/>
      <c r="T281" s="6" t="s">
        <v>145</v>
      </c>
      <c r="U281" s="34"/>
      <c r="V281" s="34"/>
      <c r="W281" s="34"/>
      <c r="X281" s="34"/>
      <c r="Y281" s="34"/>
    </row>
    <row r="282" spans="1:26" x14ac:dyDescent="0.2">
      <c r="A282" s="313" t="s">
        <v>127</v>
      </c>
      <c r="B282" s="313"/>
      <c r="C282" s="313"/>
      <c r="D282" s="313"/>
      <c r="E282" s="313"/>
      <c r="F282" s="313"/>
      <c r="G282" s="313"/>
      <c r="H282" s="313"/>
      <c r="I282" s="313"/>
      <c r="J282" s="10">
        <f>SUM(J259,J262,J263,J267,J268,J272,J273,J277,J278)</f>
        <v>38</v>
      </c>
      <c r="K282" s="10">
        <f t="shared" ref="K282:P282" si="44">SUM(K259,K262,K263,K267,K268,K272,K273,K277,K278)</f>
        <v>18</v>
      </c>
      <c r="L282" s="10">
        <f t="shared" si="44"/>
        <v>11</v>
      </c>
      <c r="M282" s="10">
        <f t="shared" si="44"/>
        <v>0</v>
      </c>
      <c r="N282" s="10">
        <f t="shared" si="44"/>
        <v>29</v>
      </c>
      <c r="O282" s="10">
        <f t="shared" si="44"/>
        <v>40</v>
      </c>
      <c r="P282" s="10">
        <f t="shared" si="44"/>
        <v>69</v>
      </c>
      <c r="Q282" s="10">
        <v>8</v>
      </c>
      <c r="R282" s="11" t="s">
        <v>496</v>
      </c>
      <c r="S282" s="11" t="s">
        <v>497</v>
      </c>
      <c r="T282" s="43">
        <f>COUNTA(T259,T262,T263,T267,T268,T272,T273,T277,T278)</f>
        <v>9</v>
      </c>
      <c r="U282" s="34"/>
      <c r="V282" s="34"/>
      <c r="W282" s="34"/>
      <c r="X282" s="34"/>
      <c r="Y282" s="34"/>
    </row>
    <row r="283" spans="1:26" ht="11.25" customHeight="1" x14ac:dyDescent="0.25">
      <c r="A283" s="167" t="s">
        <v>49</v>
      </c>
      <c r="B283" s="167"/>
      <c r="C283" s="167"/>
      <c r="D283" s="167"/>
      <c r="E283" s="167"/>
      <c r="F283" s="167"/>
      <c r="G283" s="167"/>
      <c r="H283" s="167"/>
      <c r="I283" s="167"/>
      <c r="J283" s="167"/>
      <c r="K283" s="10">
        <f t="shared" ref="K283:P283" si="45">SUM(K259,K262,K263,K267,K268,K272,K273)*14+SUM(K277,K278)*12</f>
        <v>244</v>
      </c>
      <c r="L283" s="10">
        <f t="shared" si="45"/>
        <v>150</v>
      </c>
      <c r="M283" s="10">
        <f t="shared" si="45"/>
        <v>0</v>
      </c>
      <c r="N283" s="10">
        <f t="shared" si="45"/>
        <v>394</v>
      </c>
      <c r="O283" s="10">
        <f t="shared" si="45"/>
        <v>532</v>
      </c>
      <c r="P283" s="10">
        <f t="shared" si="45"/>
        <v>926</v>
      </c>
      <c r="Q283" s="460"/>
      <c r="R283" s="460"/>
      <c r="S283" s="460"/>
      <c r="T283" s="460"/>
      <c r="Z283" s="36"/>
    </row>
    <row r="284" spans="1:26" ht="11.25" customHeight="1" x14ac:dyDescent="0.25">
      <c r="A284" s="167"/>
      <c r="B284" s="167"/>
      <c r="C284" s="167"/>
      <c r="D284" s="167"/>
      <c r="E284" s="167"/>
      <c r="F284" s="167"/>
      <c r="G284" s="167"/>
      <c r="H284" s="167"/>
      <c r="I284" s="167"/>
      <c r="J284" s="167"/>
      <c r="K284" s="169">
        <f>SUM(K283:M283)</f>
        <v>394</v>
      </c>
      <c r="L284" s="169"/>
      <c r="M284" s="169"/>
      <c r="N284" s="169">
        <f>SUM(N283:O283)</f>
        <v>926</v>
      </c>
      <c r="O284" s="169"/>
      <c r="P284" s="169"/>
      <c r="Q284" s="460"/>
      <c r="R284" s="460"/>
      <c r="S284" s="460"/>
      <c r="T284" s="460"/>
      <c r="Z284" s="36"/>
    </row>
    <row r="285" spans="1:26" ht="10.5" customHeight="1" x14ac:dyDescent="0.25">
      <c r="A285" s="263" t="s">
        <v>89</v>
      </c>
      <c r="B285" s="282"/>
      <c r="C285" s="282"/>
      <c r="D285" s="282"/>
      <c r="E285" s="282"/>
      <c r="F285" s="282"/>
      <c r="G285" s="282"/>
      <c r="H285" s="282"/>
      <c r="I285" s="282"/>
      <c r="J285" s="264"/>
      <c r="K285" s="256">
        <f>T282/SUM(T169,T187,T204,T219,T235,T249)</f>
        <v>0.20930232558139536</v>
      </c>
      <c r="L285" s="256"/>
      <c r="M285" s="256"/>
      <c r="N285" s="256"/>
      <c r="O285" s="256"/>
      <c r="P285" s="256"/>
      <c r="Q285" s="256"/>
      <c r="R285" s="256"/>
      <c r="S285" s="256"/>
      <c r="T285" s="256"/>
      <c r="Z285" s="36"/>
    </row>
    <row r="286" spans="1:26" ht="15.75" customHeight="1" x14ac:dyDescent="0.25">
      <c r="A286" s="283" t="s">
        <v>90</v>
      </c>
      <c r="B286" s="283"/>
      <c r="C286" s="283"/>
      <c r="D286" s="283"/>
      <c r="E286" s="283"/>
      <c r="F286" s="283"/>
      <c r="G286" s="283"/>
      <c r="H286" s="283"/>
      <c r="I286" s="283"/>
      <c r="J286" s="283"/>
      <c r="K286" s="256">
        <f>K284/(SUM(N169,N187,N204,N219,N235)*14+N249*12)</f>
        <v>0.2</v>
      </c>
      <c r="L286" s="256"/>
      <c r="M286" s="256"/>
      <c r="N286" s="256"/>
      <c r="O286" s="256"/>
      <c r="P286" s="256"/>
      <c r="Q286" s="256"/>
      <c r="R286" s="256"/>
      <c r="S286" s="256"/>
      <c r="T286" s="256"/>
      <c r="Z286" s="36"/>
    </row>
    <row r="287" spans="1:26" ht="10.5" customHeight="1" x14ac:dyDescent="0.25">
      <c r="A287" s="50"/>
      <c r="B287" s="50"/>
      <c r="C287" s="50"/>
      <c r="D287" s="50"/>
      <c r="E287" s="50"/>
      <c r="F287" s="50"/>
      <c r="G287" s="50"/>
      <c r="H287" s="50"/>
      <c r="I287" s="50"/>
      <c r="J287" s="50"/>
      <c r="K287" s="39"/>
      <c r="L287" s="39"/>
      <c r="M287" s="39"/>
      <c r="N287" s="39"/>
      <c r="O287" s="39"/>
      <c r="P287" s="39"/>
      <c r="Q287" s="39"/>
      <c r="R287" s="39"/>
      <c r="S287" s="39"/>
      <c r="T287" s="39"/>
      <c r="Z287" s="36"/>
    </row>
    <row r="288" spans="1:26" ht="14.25" customHeight="1" x14ac:dyDescent="0.2">
      <c r="A288" s="106" t="s">
        <v>494</v>
      </c>
      <c r="B288" s="107"/>
      <c r="C288" s="107"/>
      <c r="D288" s="107"/>
      <c r="E288" s="107"/>
      <c r="F288" s="107"/>
      <c r="G288" s="107"/>
      <c r="H288" s="107"/>
      <c r="I288" s="107"/>
      <c r="J288" s="107"/>
      <c r="K288" s="107"/>
      <c r="L288" s="107"/>
      <c r="M288" s="107"/>
      <c r="N288" s="107"/>
      <c r="O288" s="107"/>
      <c r="P288" s="107"/>
      <c r="Q288" s="107"/>
      <c r="R288" s="107"/>
      <c r="S288" s="107"/>
      <c r="T288" s="108"/>
    </row>
    <row r="289" spans="1:26" ht="14.25" customHeight="1" x14ac:dyDescent="0.25">
      <c r="A289" s="109"/>
      <c r="B289" s="110"/>
      <c r="C289" s="110"/>
      <c r="D289" s="110"/>
      <c r="E289" s="110"/>
      <c r="F289" s="110"/>
      <c r="G289" s="110"/>
      <c r="H289" s="110"/>
      <c r="I289" s="110"/>
      <c r="J289" s="110"/>
      <c r="K289" s="110"/>
      <c r="L289" s="110"/>
      <c r="M289" s="110"/>
      <c r="N289" s="110"/>
      <c r="O289" s="110"/>
      <c r="P289" s="110"/>
      <c r="Q289" s="110"/>
      <c r="R289" s="110"/>
      <c r="S289" s="110"/>
      <c r="T289" s="111"/>
      <c r="Z289"/>
    </row>
    <row r="290" spans="1:26" ht="11.25" customHeight="1" x14ac:dyDescent="0.25">
      <c r="A290" s="299" t="s">
        <v>28</v>
      </c>
      <c r="B290" s="106" t="s">
        <v>27</v>
      </c>
      <c r="C290" s="107"/>
      <c r="D290" s="107"/>
      <c r="E290" s="107"/>
      <c r="F290" s="107"/>
      <c r="G290" s="107"/>
      <c r="H290" s="107"/>
      <c r="I290" s="108"/>
      <c r="J290" s="152" t="s">
        <v>39</v>
      </c>
      <c r="K290" s="112" t="s">
        <v>25</v>
      </c>
      <c r="L290" s="113"/>
      <c r="M290" s="114"/>
      <c r="N290" s="112" t="s">
        <v>40</v>
      </c>
      <c r="O290" s="113"/>
      <c r="P290" s="114"/>
      <c r="Q290" s="112" t="s">
        <v>24</v>
      </c>
      <c r="R290" s="113"/>
      <c r="S290" s="114"/>
      <c r="T290" s="152" t="s">
        <v>23</v>
      </c>
      <c r="Z290"/>
    </row>
    <row r="291" spans="1:26" ht="11.25" customHeight="1" x14ac:dyDescent="0.25">
      <c r="A291" s="299"/>
      <c r="B291" s="122"/>
      <c r="C291" s="123"/>
      <c r="D291" s="123"/>
      <c r="E291" s="123"/>
      <c r="F291" s="123"/>
      <c r="G291" s="123"/>
      <c r="H291" s="123"/>
      <c r="I291" s="124"/>
      <c r="J291" s="152"/>
      <c r="K291" s="115"/>
      <c r="L291" s="116"/>
      <c r="M291" s="117"/>
      <c r="N291" s="115"/>
      <c r="O291" s="116"/>
      <c r="P291" s="117"/>
      <c r="Q291" s="115"/>
      <c r="R291" s="116"/>
      <c r="S291" s="117"/>
      <c r="T291" s="152"/>
      <c r="Z291"/>
    </row>
    <row r="292" spans="1:26" ht="11.25" customHeight="1" x14ac:dyDescent="0.25">
      <c r="A292" s="299"/>
      <c r="B292" s="109"/>
      <c r="C292" s="110"/>
      <c r="D292" s="110"/>
      <c r="E292" s="110"/>
      <c r="F292" s="110"/>
      <c r="G292" s="110"/>
      <c r="H292" s="110"/>
      <c r="I292" s="111"/>
      <c r="J292" s="152"/>
      <c r="K292" s="4" t="s">
        <v>29</v>
      </c>
      <c r="L292" s="4" t="s">
        <v>30</v>
      </c>
      <c r="M292" s="4" t="s">
        <v>31</v>
      </c>
      <c r="N292" s="4" t="s">
        <v>35</v>
      </c>
      <c r="O292" s="4" t="s">
        <v>7</v>
      </c>
      <c r="P292" s="4" t="s">
        <v>32</v>
      </c>
      <c r="Q292" s="4" t="s">
        <v>33</v>
      </c>
      <c r="R292" s="4" t="s">
        <v>29</v>
      </c>
      <c r="S292" s="4" t="s">
        <v>34</v>
      </c>
      <c r="T292" s="152"/>
      <c r="Z292"/>
    </row>
    <row r="293" spans="1:26" ht="19.7" customHeight="1" x14ac:dyDescent="0.25">
      <c r="A293" s="299" t="s">
        <v>124</v>
      </c>
      <c r="B293" s="299"/>
      <c r="C293" s="299"/>
      <c r="D293" s="299"/>
      <c r="E293" s="299"/>
      <c r="F293" s="299"/>
      <c r="G293" s="299"/>
      <c r="H293" s="299"/>
      <c r="I293" s="299"/>
      <c r="J293" s="299"/>
      <c r="K293" s="299"/>
      <c r="L293" s="299"/>
      <c r="M293" s="299"/>
      <c r="N293" s="299"/>
      <c r="O293" s="299"/>
      <c r="P293" s="299"/>
      <c r="Q293" s="299"/>
      <c r="R293" s="299"/>
      <c r="S293" s="299"/>
      <c r="T293" s="299"/>
      <c r="Z293"/>
    </row>
    <row r="294" spans="1:26" ht="25.9" customHeight="1" x14ac:dyDescent="0.25">
      <c r="A294" s="42" t="s">
        <v>122</v>
      </c>
      <c r="B294" s="168" t="s">
        <v>129</v>
      </c>
      <c r="C294" s="168"/>
      <c r="D294" s="168"/>
      <c r="E294" s="168"/>
      <c r="F294" s="168"/>
      <c r="G294" s="168"/>
      <c r="H294" s="168"/>
      <c r="I294" s="168"/>
      <c r="J294" s="14">
        <v>3</v>
      </c>
      <c r="K294" s="14">
        <v>2</v>
      </c>
      <c r="L294" s="14">
        <v>0</v>
      </c>
      <c r="M294" s="14">
        <v>0</v>
      </c>
      <c r="N294" s="8">
        <f t="shared" ref="N294" si="46">K294+L294+M294</f>
        <v>2</v>
      </c>
      <c r="O294" s="8">
        <f t="shared" ref="O294" si="47">P294-N294</f>
        <v>3</v>
      </c>
      <c r="P294" s="8">
        <f t="shared" ref="P294" si="48">ROUND(PRODUCT(J294,25)/14,0)</f>
        <v>5</v>
      </c>
      <c r="Q294" s="12"/>
      <c r="R294" s="6"/>
      <c r="S294" s="13" t="s">
        <v>34</v>
      </c>
      <c r="T294" s="6" t="s">
        <v>38</v>
      </c>
      <c r="U294" s="32"/>
      <c r="V294" s="32"/>
      <c r="W294" s="32"/>
      <c r="X294" s="32"/>
      <c r="Y294" s="32"/>
      <c r="Z294"/>
    </row>
    <row r="295" spans="1:26" ht="24" customHeight="1" x14ac:dyDescent="0.25">
      <c r="A295" s="95" t="s">
        <v>123</v>
      </c>
      <c r="B295" s="457" t="s">
        <v>133</v>
      </c>
      <c r="C295" s="458"/>
      <c r="D295" s="458"/>
      <c r="E295" s="458"/>
      <c r="F295" s="458"/>
      <c r="G295" s="458"/>
      <c r="H295" s="458"/>
      <c r="I295" s="459"/>
      <c r="J295" s="96">
        <v>3</v>
      </c>
      <c r="K295" s="96">
        <v>2</v>
      </c>
      <c r="L295" s="96">
        <v>0</v>
      </c>
      <c r="M295" s="96">
        <v>0</v>
      </c>
      <c r="N295" s="91">
        <f>K295+L295+M295</f>
        <v>2</v>
      </c>
      <c r="O295" s="91">
        <f>P295-N295</f>
        <v>3</v>
      </c>
      <c r="P295" s="91">
        <f>ROUND(PRODUCT(J295,25)/14,0)</f>
        <v>5</v>
      </c>
      <c r="Q295" s="94"/>
      <c r="R295" s="97"/>
      <c r="S295" s="93" t="s">
        <v>34</v>
      </c>
      <c r="T295" s="97" t="s">
        <v>38</v>
      </c>
      <c r="Z295"/>
    </row>
    <row r="296" spans="1:26" ht="19.7" customHeight="1" x14ac:dyDescent="0.25">
      <c r="A296" s="167" t="s">
        <v>126</v>
      </c>
      <c r="B296" s="167"/>
      <c r="C296" s="167"/>
      <c r="D296" s="167"/>
      <c r="E296" s="167"/>
      <c r="F296" s="167"/>
      <c r="G296" s="167"/>
      <c r="H296" s="167"/>
      <c r="I296" s="167"/>
      <c r="J296" s="10">
        <f t="shared" ref="J296:P296" si="49">SUM(J294:J295)</f>
        <v>6</v>
      </c>
      <c r="K296" s="10">
        <f t="shared" si="49"/>
        <v>4</v>
      </c>
      <c r="L296" s="10">
        <f t="shared" si="49"/>
        <v>0</v>
      </c>
      <c r="M296" s="10">
        <f t="shared" si="49"/>
        <v>0</v>
      </c>
      <c r="N296" s="10">
        <f t="shared" si="49"/>
        <v>4</v>
      </c>
      <c r="O296" s="10">
        <f t="shared" si="49"/>
        <v>6</v>
      </c>
      <c r="P296" s="10">
        <f t="shared" si="49"/>
        <v>10</v>
      </c>
      <c r="Q296" s="10">
        <f>COUNTIF(Q294:Q295,"E")</f>
        <v>0</v>
      </c>
      <c r="R296" s="10">
        <f>COUNTIF(R294:R295,"C")</f>
        <v>0</v>
      </c>
      <c r="S296" s="10">
        <f>COUNTIF(S294:S295,"VP")</f>
        <v>2</v>
      </c>
      <c r="T296" s="43">
        <f>COUNTA(T294:T295)</f>
        <v>2</v>
      </c>
      <c r="Z296"/>
    </row>
    <row r="297" spans="1:26" ht="19.7" customHeight="1" x14ac:dyDescent="0.25">
      <c r="A297" s="167" t="s">
        <v>49</v>
      </c>
      <c r="B297" s="167"/>
      <c r="C297" s="167"/>
      <c r="D297" s="167"/>
      <c r="E297" s="167"/>
      <c r="F297" s="167"/>
      <c r="G297" s="167"/>
      <c r="H297" s="167"/>
      <c r="I297" s="167"/>
      <c r="J297" s="167"/>
      <c r="K297" s="10">
        <f t="shared" ref="K297:P297" si="50">SUM(K294:K295)*14</f>
        <v>56</v>
      </c>
      <c r="L297" s="10">
        <f t="shared" si="50"/>
        <v>0</v>
      </c>
      <c r="M297" s="10">
        <f t="shared" si="50"/>
        <v>0</v>
      </c>
      <c r="N297" s="10">
        <f t="shared" si="50"/>
        <v>56</v>
      </c>
      <c r="O297" s="10">
        <f t="shared" si="50"/>
        <v>84</v>
      </c>
      <c r="P297" s="10">
        <f t="shared" si="50"/>
        <v>140</v>
      </c>
      <c r="Q297" s="288"/>
      <c r="R297" s="288"/>
      <c r="S297" s="288"/>
      <c r="T297" s="288"/>
      <c r="Z297"/>
    </row>
    <row r="298" spans="1:26" ht="19.7" customHeight="1" x14ac:dyDescent="0.25">
      <c r="A298" s="167"/>
      <c r="B298" s="167"/>
      <c r="C298" s="167"/>
      <c r="D298" s="167"/>
      <c r="E298" s="167"/>
      <c r="F298" s="167"/>
      <c r="G298" s="167"/>
      <c r="H298" s="167"/>
      <c r="I298" s="167"/>
      <c r="J298" s="167"/>
      <c r="K298" s="169">
        <f>SUM(K297:M297)</f>
        <v>56</v>
      </c>
      <c r="L298" s="169"/>
      <c r="M298" s="169"/>
      <c r="N298" s="169">
        <f>SUM(N297:O297)</f>
        <v>140</v>
      </c>
      <c r="O298" s="169"/>
      <c r="P298" s="169"/>
      <c r="Q298" s="288"/>
      <c r="R298" s="288"/>
      <c r="S298" s="288"/>
      <c r="T298" s="288"/>
      <c r="Z298"/>
    </row>
    <row r="299" spans="1:26" ht="19.7" customHeight="1" x14ac:dyDescent="0.25">
      <c r="A299" s="263" t="s">
        <v>89</v>
      </c>
      <c r="B299" s="282"/>
      <c r="C299" s="282"/>
      <c r="D299" s="282"/>
      <c r="E299" s="282"/>
      <c r="F299" s="282"/>
      <c r="G299" s="282"/>
      <c r="H299" s="282"/>
      <c r="I299" s="282"/>
      <c r="J299" s="264"/>
      <c r="K299" s="284">
        <f>T296/SUM(T169,T187,T204,T219,T235,T249)</f>
        <v>4.6511627906976744E-2</v>
      </c>
      <c r="L299" s="285"/>
      <c r="M299" s="285"/>
      <c r="N299" s="285"/>
      <c r="O299" s="285"/>
      <c r="P299" s="285"/>
      <c r="Q299" s="285"/>
      <c r="R299" s="285"/>
      <c r="S299" s="285"/>
      <c r="T299" s="286"/>
      <c r="Z299"/>
    </row>
    <row r="300" spans="1:26" ht="19.7" customHeight="1" x14ac:dyDescent="0.25">
      <c r="A300" s="283" t="s">
        <v>90</v>
      </c>
      <c r="B300" s="283"/>
      <c r="C300" s="283"/>
      <c r="D300" s="283"/>
      <c r="E300" s="283"/>
      <c r="F300" s="283"/>
      <c r="G300" s="283"/>
      <c r="H300" s="283"/>
      <c r="I300" s="283"/>
      <c r="J300" s="283"/>
      <c r="K300" s="284">
        <f>K298/(SUM(N169,N187,N204,N219,N235)*14+N249*12)</f>
        <v>2.8426395939086295E-2</v>
      </c>
      <c r="L300" s="285"/>
      <c r="M300" s="285"/>
      <c r="N300" s="285"/>
      <c r="O300" s="285"/>
      <c r="P300" s="285"/>
      <c r="Q300" s="285"/>
      <c r="R300" s="285"/>
      <c r="S300" s="285"/>
      <c r="T300" s="286"/>
      <c r="Z300"/>
    </row>
    <row r="301" spans="1:26" ht="29.25" customHeight="1" x14ac:dyDescent="0.25">
      <c r="A301" s="105" t="s">
        <v>135</v>
      </c>
      <c r="B301" s="105"/>
      <c r="C301" s="105"/>
      <c r="D301" s="105"/>
      <c r="E301" s="105"/>
      <c r="F301" s="105"/>
      <c r="G301" s="105"/>
      <c r="H301" s="105"/>
      <c r="I301" s="105"/>
      <c r="J301" s="105"/>
      <c r="K301" s="105"/>
      <c r="L301" s="105"/>
      <c r="M301" s="105"/>
      <c r="N301" s="105"/>
      <c r="O301" s="105"/>
      <c r="P301" s="105"/>
      <c r="Q301" s="105"/>
      <c r="R301" s="105"/>
      <c r="S301" s="105"/>
      <c r="T301" s="105"/>
      <c r="Z301"/>
    </row>
    <row r="302" spans="1:26" ht="19.7" customHeight="1" x14ac:dyDescent="0.25">
      <c r="A302" s="92"/>
      <c r="B302" s="92"/>
      <c r="C302" s="92"/>
      <c r="D302" s="92"/>
      <c r="E302" s="92"/>
      <c r="F302" s="92"/>
      <c r="G302" s="92"/>
      <c r="H302" s="92"/>
      <c r="I302" s="92"/>
      <c r="J302" s="92"/>
      <c r="K302" s="92"/>
      <c r="L302" s="92"/>
      <c r="M302" s="92"/>
      <c r="N302" s="92"/>
      <c r="O302" s="92"/>
      <c r="P302" s="92"/>
      <c r="Q302" s="92"/>
      <c r="R302" s="92"/>
      <c r="S302" s="92"/>
      <c r="T302" s="92"/>
      <c r="Z302"/>
    </row>
    <row r="303" spans="1:26" ht="24" customHeight="1" x14ac:dyDescent="0.25">
      <c r="A303" s="38"/>
      <c r="B303" s="38"/>
      <c r="C303" s="38"/>
      <c r="D303" s="38"/>
      <c r="E303" s="38"/>
      <c r="F303" s="38"/>
      <c r="G303" s="38"/>
      <c r="H303" s="38"/>
      <c r="I303" s="38"/>
      <c r="J303" s="38"/>
      <c r="K303" s="39"/>
      <c r="L303" s="39"/>
      <c r="M303" s="39"/>
      <c r="N303" s="39"/>
      <c r="O303" s="39"/>
      <c r="P303" s="39"/>
      <c r="Q303" s="39"/>
      <c r="R303" s="39"/>
      <c r="S303" s="39"/>
      <c r="T303" s="39"/>
      <c r="Z303"/>
    </row>
    <row r="304" spans="1:26" ht="11.25" customHeight="1" x14ac:dyDescent="0.25">
      <c r="A304" s="299" t="s">
        <v>495</v>
      </c>
      <c r="B304" s="299"/>
      <c r="C304" s="299"/>
      <c r="D304" s="299"/>
      <c r="E304" s="299"/>
      <c r="F304" s="299"/>
      <c r="G304" s="299"/>
      <c r="H304" s="299"/>
      <c r="I304" s="299"/>
      <c r="J304" s="299"/>
      <c r="K304" s="299"/>
      <c r="L304" s="299"/>
      <c r="M304" s="299"/>
      <c r="N304" s="299"/>
      <c r="O304" s="299"/>
      <c r="P304" s="299"/>
      <c r="Q304" s="299"/>
      <c r="R304" s="299"/>
      <c r="S304" s="299"/>
      <c r="T304" s="299"/>
      <c r="Z304"/>
    </row>
    <row r="305" spans="1:26" ht="11.25" customHeight="1" x14ac:dyDescent="0.25">
      <c r="A305" s="299"/>
      <c r="B305" s="299"/>
      <c r="C305" s="299"/>
      <c r="D305" s="299"/>
      <c r="E305" s="299"/>
      <c r="F305" s="299"/>
      <c r="G305" s="299"/>
      <c r="H305" s="299"/>
      <c r="I305" s="299"/>
      <c r="J305" s="299"/>
      <c r="K305" s="299"/>
      <c r="L305" s="299"/>
      <c r="M305" s="299"/>
      <c r="N305" s="299"/>
      <c r="O305" s="299"/>
      <c r="P305" s="299"/>
      <c r="Q305" s="299"/>
      <c r="R305" s="299"/>
      <c r="S305" s="299"/>
      <c r="T305" s="299"/>
      <c r="Z305"/>
    </row>
    <row r="306" spans="1:26" ht="13.5" customHeight="1" x14ac:dyDescent="0.25">
      <c r="A306" s="106"/>
      <c r="B306" s="107"/>
      <c r="C306" s="107"/>
      <c r="D306" s="107"/>
      <c r="E306" s="107"/>
      <c r="F306" s="107"/>
      <c r="G306" s="107"/>
      <c r="H306" s="107"/>
      <c r="I306" s="108"/>
      <c r="J306" s="138" t="s">
        <v>39</v>
      </c>
      <c r="K306" s="112" t="s">
        <v>25</v>
      </c>
      <c r="L306" s="113"/>
      <c r="M306" s="114"/>
      <c r="N306" s="112" t="s">
        <v>40</v>
      </c>
      <c r="O306" s="113"/>
      <c r="P306" s="114"/>
      <c r="Q306" s="112" t="s">
        <v>24</v>
      </c>
      <c r="R306" s="113"/>
      <c r="S306" s="114"/>
      <c r="T306" s="138" t="s">
        <v>125</v>
      </c>
      <c r="Z306"/>
    </row>
    <row r="307" spans="1:26" ht="13.5" customHeight="1" x14ac:dyDescent="0.25">
      <c r="A307" s="122"/>
      <c r="B307" s="123"/>
      <c r="C307" s="123"/>
      <c r="D307" s="123"/>
      <c r="E307" s="123"/>
      <c r="F307" s="123"/>
      <c r="G307" s="123"/>
      <c r="H307" s="123"/>
      <c r="I307" s="124"/>
      <c r="J307" s="139"/>
      <c r="K307" s="115"/>
      <c r="L307" s="116"/>
      <c r="M307" s="117"/>
      <c r="N307" s="115"/>
      <c r="O307" s="116"/>
      <c r="P307" s="117"/>
      <c r="Q307" s="115"/>
      <c r="R307" s="116"/>
      <c r="S307" s="117"/>
      <c r="T307" s="139"/>
      <c r="Z307"/>
    </row>
    <row r="308" spans="1:26" ht="19.7" customHeight="1" x14ac:dyDescent="0.25">
      <c r="A308" s="109"/>
      <c r="B308" s="110"/>
      <c r="C308" s="110"/>
      <c r="D308" s="110"/>
      <c r="E308" s="110"/>
      <c r="F308" s="110"/>
      <c r="G308" s="110"/>
      <c r="H308" s="110"/>
      <c r="I308" s="111"/>
      <c r="J308" s="140"/>
      <c r="K308" s="4" t="s">
        <v>29</v>
      </c>
      <c r="L308" s="4" t="s">
        <v>30</v>
      </c>
      <c r="M308" s="4" t="s">
        <v>31</v>
      </c>
      <c r="N308" s="4" t="s">
        <v>35</v>
      </c>
      <c r="O308" s="4" t="s">
        <v>7</v>
      </c>
      <c r="P308" s="4" t="s">
        <v>32</v>
      </c>
      <c r="Q308" s="4" t="s">
        <v>33</v>
      </c>
      <c r="R308" s="4" t="s">
        <v>29</v>
      </c>
      <c r="S308" s="4" t="s">
        <v>34</v>
      </c>
      <c r="T308" s="140"/>
      <c r="Z308"/>
    </row>
    <row r="309" spans="1:26" ht="19.7" customHeight="1" x14ac:dyDescent="0.25">
      <c r="A309" s="167" t="s">
        <v>126</v>
      </c>
      <c r="B309" s="167"/>
      <c r="C309" s="167"/>
      <c r="D309" s="167"/>
      <c r="E309" s="167"/>
      <c r="F309" s="167"/>
      <c r="G309" s="167"/>
      <c r="H309" s="167"/>
      <c r="I309" s="167"/>
      <c r="J309" s="10">
        <f>J296</f>
        <v>6</v>
      </c>
      <c r="K309" s="10">
        <f>K296</f>
        <v>4</v>
      </c>
      <c r="L309" s="10">
        <f t="shared" ref="L309:P309" si="51">L296</f>
        <v>0</v>
      </c>
      <c r="M309" s="10">
        <f t="shared" si="51"/>
        <v>0</v>
      </c>
      <c r="N309" s="10">
        <f t="shared" si="51"/>
        <v>4</v>
      </c>
      <c r="O309" s="10">
        <f t="shared" si="51"/>
        <v>6</v>
      </c>
      <c r="P309" s="10">
        <f t="shared" si="51"/>
        <v>10</v>
      </c>
      <c r="Q309" s="10">
        <f>Q296</f>
        <v>0</v>
      </c>
      <c r="R309" s="10">
        <f t="shared" ref="R309:S309" si="52">R296</f>
        <v>0</v>
      </c>
      <c r="S309" s="10">
        <f t="shared" si="52"/>
        <v>2</v>
      </c>
      <c r="T309" s="10">
        <f>T296</f>
        <v>2</v>
      </c>
      <c r="Z309"/>
    </row>
    <row r="310" spans="1:26" ht="19.7" customHeight="1" x14ac:dyDescent="0.25">
      <c r="A310" s="167" t="s">
        <v>49</v>
      </c>
      <c r="B310" s="167"/>
      <c r="C310" s="167"/>
      <c r="D310" s="167"/>
      <c r="E310" s="167"/>
      <c r="F310" s="167"/>
      <c r="G310" s="167"/>
      <c r="H310" s="167"/>
      <c r="I310" s="167"/>
      <c r="J310" s="167"/>
      <c r="K310" s="10">
        <f>K297</f>
        <v>56</v>
      </c>
      <c r="L310" s="10">
        <f t="shared" ref="L310:P310" si="53">L297</f>
        <v>0</v>
      </c>
      <c r="M310" s="10">
        <f t="shared" si="53"/>
        <v>0</v>
      </c>
      <c r="N310" s="10">
        <f t="shared" si="53"/>
        <v>56</v>
      </c>
      <c r="O310" s="10">
        <f t="shared" si="53"/>
        <v>84</v>
      </c>
      <c r="P310" s="10">
        <f t="shared" si="53"/>
        <v>140</v>
      </c>
      <c r="Q310" s="288"/>
      <c r="R310" s="288"/>
      <c r="S310" s="288"/>
      <c r="T310" s="288"/>
      <c r="Z310"/>
    </row>
    <row r="311" spans="1:26" ht="19.7" customHeight="1" x14ac:dyDescent="0.25">
      <c r="A311" s="167"/>
      <c r="B311" s="167"/>
      <c r="C311" s="167"/>
      <c r="D311" s="167"/>
      <c r="E311" s="167"/>
      <c r="F311" s="167"/>
      <c r="G311" s="167"/>
      <c r="H311" s="167"/>
      <c r="I311" s="167"/>
      <c r="J311" s="167"/>
      <c r="K311" s="169">
        <f>K298</f>
        <v>56</v>
      </c>
      <c r="L311" s="169"/>
      <c r="M311" s="169"/>
      <c r="N311" s="169">
        <f>N298</f>
        <v>140</v>
      </c>
      <c r="O311" s="169"/>
      <c r="P311" s="169"/>
      <c r="Q311" s="288"/>
      <c r="R311" s="288"/>
      <c r="S311" s="288"/>
      <c r="T311" s="288"/>
      <c r="Z311"/>
    </row>
    <row r="312" spans="1:26" x14ac:dyDescent="0.2">
      <c r="A312" s="263" t="s">
        <v>89</v>
      </c>
      <c r="B312" s="282"/>
      <c r="C312" s="282"/>
      <c r="D312" s="282"/>
      <c r="E312" s="282"/>
      <c r="F312" s="282"/>
      <c r="G312" s="282"/>
      <c r="H312" s="282"/>
      <c r="I312" s="282"/>
      <c r="J312" s="264"/>
      <c r="K312" s="284">
        <f>T309/SUM(T169,T187,T204,T219,T235,T249)</f>
        <v>4.6511627906976744E-2</v>
      </c>
      <c r="L312" s="285"/>
      <c r="M312" s="285"/>
      <c r="N312" s="285"/>
      <c r="O312" s="285"/>
      <c r="P312" s="285"/>
      <c r="Q312" s="285"/>
      <c r="R312" s="285"/>
      <c r="S312" s="285"/>
      <c r="T312" s="286"/>
    </row>
    <row r="313" spans="1:26" ht="12.75" customHeight="1" x14ac:dyDescent="0.2">
      <c r="A313" s="283" t="s">
        <v>90</v>
      </c>
      <c r="B313" s="283"/>
      <c r="C313" s="283"/>
      <c r="D313" s="283"/>
      <c r="E313" s="283"/>
      <c r="F313" s="283"/>
      <c r="G313" s="283"/>
      <c r="H313" s="283"/>
      <c r="I313" s="283"/>
      <c r="J313" s="283"/>
      <c r="K313" s="284">
        <f>K311/(SUM(N169,N187,N204,N219,N235)*14+N249*12)</f>
        <v>2.8426395939086295E-2</v>
      </c>
      <c r="L313" s="285"/>
      <c r="M313" s="285"/>
      <c r="N313" s="285"/>
      <c r="O313" s="285"/>
      <c r="P313" s="285"/>
      <c r="Q313" s="285"/>
      <c r="R313" s="285"/>
      <c r="S313" s="285"/>
      <c r="T313" s="286"/>
    </row>
    <row r="314" spans="1:26" x14ac:dyDescent="0.2">
      <c r="A314" s="38"/>
      <c r="B314" s="38"/>
      <c r="C314" s="38"/>
      <c r="D314" s="38"/>
      <c r="E314" s="38"/>
      <c r="F314" s="38"/>
      <c r="G314" s="38"/>
      <c r="H314" s="38"/>
      <c r="I314" s="38"/>
      <c r="J314" s="38"/>
      <c r="K314" s="39"/>
      <c r="L314" s="39"/>
      <c r="M314" s="39"/>
      <c r="N314" s="39"/>
      <c r="O314" s="39"/>
      <c r="P314" s="39"/>
      <c r="Q314" s="39"/>
      <c r="R314" s="39"/>
      <c r="S314" s="39"/>
      <c r="T314" s="39"/>
    </row>
    <row r="315" spans="1:26" x14ac:dyDescent="0.2">
      <c r="A315" s="38"/>
      <c r="B315" s="38"/>
      <c r="C315" s="38"/>
      <c r="D315" s="38"/>
      <c r="E315" s="38"/>
      <c r="F315" s="38"/>
      <c r="G315" s="38"/>
      <c r="H315" s="38"/>
      <c r="I315" s="38"/>
      <c r="J315" s="38"/>
      <c r="K315" s="39"/>
      <c r="L315" s="39"/>
      <c r="M315" s="39"/>
      <c r="N315" s="39"/>
      <c r="O315" s="39"/>
      <c r="P315" s="39"/>
      <c r="Q315" s="39"/>
      <c r="R315" s="39"/>
      <c r="S315" s="39"/>
      <c r="T315" s="39"/>
    </row>
    <row r="316" spans="1:26" ht="15" x14ac:dyDescent="0.25">
      <c r="A316" s="153" t="s">
        <v>136</v>
      </c>
      <c r="B316" s="153"/>
      <c r="C316" s="153"/>
      <c r="D316" s="153"/>
      <c r="E316" s="153"/>
      <c r="F316" s="153"/>
      <c r="G316" s="153"/>
      <c r="H316" s="153"/>
      <c r="I316" s="153"/>
      <c r="J316" s="153"/>
      <c r="K316" s="153"/>
      <c r="L316" s="153"/>
      <c r="M316" s="153"/>
      <c r="N316" s="153"/>
      <c r="O316" s="153"/>
      <c r="P316" s="153"/>
      <c r="Q316" s="153"/>
      <c r="R316" s="153"/>
      <c r="S316" s="153"/>
      <c r="T316" s="153"/>
      <c r="Z316"/>
    </row>
    <row r="317" spans="1:26" ht="15" x14ac:dyDescent="0.25">
      <c r="A317" s="154"/>
      <c r="B317" s="154"/>
      <c r="C317" s="154"/>
      <c r="D317" s="154"/>
      <c r="E317" s="154"/>
      <c r="F317" s="154"/>
      <c r="G317" s="154"/>
      <c r="H317" s="154"/>
      <c r="I317" s="154"/>
      <c r="J317" s="154"/>
      <c r="K317" s="154"/>
      <c r="L317" s="154"/>
      <c r="M317" s="154"/>
      <c r="N317" s="154"/>
      <c r="O317" s="154"/>
      <c r="P317" s="154"/>
      <c r="Q317" s="154"/>
      <c r="R317" s="154"/>
      <c r="S317" s="154"/>
      <c r="T317" s="154"/>
      <c r="Z317"/>
    </row>
    <row r="318" spans="1:26" ht="12.75" customHeight="1" x14ac:dyDescent="0.25">
      <c r="A318" s="155" t="s">
        <v>57</v>
      </c>
      <c r="B318" s="156"/>
      <c r="C318" s="156"/>
      <c r="D318" s="156"/>
      <c r="E318" s="156"/>
      <c r="F318" s="156"/>
      <c r="G318" s="156"/>
      <c r="H318" s="156"/>
      <c r="I318" s="156"/>
      <c r="J318" s="156"/>
      <c r="K318" s="156"/>
      <c r="L318" s="156"/>
      <c r="M318" s="156"/>
      <c r="N318" s="156"/>
      <c r="O318" s="156"/>
      <c r="P318" s="156"/>
      <c r="Q318" s="156"/>
      <c r="R318" s="156"/>
      <c r="S318" s="156"/>
      <c r="T318" s="157"/>
      <c r="Z318"/>
    </row>
    <row r="319" spans="1:26" ht="15" x14ac:dyDescent="0.25">
      <c r="A319" s="158"/>
      <c r="B319" s="159"/>
      <c r="C319" s="159"/>
      <c r="D319" s="159"/>
      <c r="E319" s="159"/>
      <c r="F319" s="159"/>
      <c r="G319" s="159"/>
      <c r="H319" s="159"/>
      <c r="I319" s="159"/>
      <c r="J319" s="159"/>
      <c r="K319" s="159"/>
      <c r="L319" s="159"/>
      <c r="M319" s="159"/>
      <c r="N319" s="159"/>
      <c r="O319" s="159"/>
      <c r="P319" s="159"/>
      <c r="Q319" s="159"/>
      <c r="R319" s="159"/>
      <c r="S319" s="159"/>
      <c r="T319" s="160"/>
      <c r="Z319"/>
    </row>
    <row r="320" spans="1:26" ht="15" x14ac:dyDescent="0.25">
      <c r="A320" s="277" t="s">
        <v>28</v>
      </c>
      <c r="B320" s="277" t="s">
        <v>27</v>
      </c>
      <c r="C320" s="277"/>
      <c r="D320" s="277"/>
      <c r="E320" s="277"/>
      <c r="F320" s="277"/>
      <c r="G320" s="277"/>
      <c r="H320" s="277"/>
      <c r="I320" s="277"/>
      <c r="J320" s="287" t="s">
        <v>39</v>
      </c>
      <c r="K320" s="161" t="s">
        <v>25</v>
      </c>
      <c r="L320" s="162"/>
      <c r="M320" s="163"/>
      <c r="N320" s="161" t="s">
        <v>40</v>
      </c>
      <c r="O320" s="162"/>
      <c r="P320" s="163"/>
      <c r="Q320" s="161" t="s">
        <v>24</v>
      </c>
      <c r="R320" s="162"/>
      <c r="S320" s="163"/>
      <c r="T320" s="287" t="s">
        <v>23</v>
      </c>
      <c r="Z320"/>
    </row>
    <row r="321" spans="1:26" ht="19.7" customHeight="1" x14ac:dyDescent="0.25">
      <c r="A321" s="277"/>
      <c r="B321" s="277"/>
      <c r="C321" s="277"/>
      <c r="D321" s="277"/>
      <c r="E321" s="277"/>
      <c r="F321" s="277"/>
      <c r="G321" s="277"/>
      <c r="H321" s="277"/>
      <c r="I321" s="277"/>
      <c r="J321" s="287"/>
      <c r="K321" s="164"/>
      <c r="L321" s="165"/>
      <c r="M321" s="166"/>
      <c r="N321" s="164"/>
      <c r="O321" s="165"/>
      <c r="P321" s="166"/>
      <c r="Q321" s="164"/>
      <c r="R321" s="165"/>
      <c r="S321" s="166"/>
      <c r="T321" s="287"/>
      <c r="Z321"/>
    </row>
    <row r="322" spans="1:26" ht="19.7" customHeight="1" x14ac:dyDescent="0.25">
      <c r="A322" s="277"/>
      <c r="B322" s="277"/>
      <c r="C322" s="277"/>
      <c r="D322" s="277"/>
      <c r="E322" s="277"/>
      <c r="F322" s="277"/>
      <c r="G322" s="277"/>
      <c r="H322" s="277"/>
      <c r="I322" s="277"/>
      <c r="J322" s="287"/>
      <c r="K322" s="16" t="s">
        <v>29</v>
      </c>
      <c r="L322" s="16" t="s">
        <v>30</v>
      </c>
      <c r="M322" s="16" t="s">
        <v>31</v>
      </c>
      <c r="N322" s="16" t="s">
        <v>35</v>
      </c>
      <c r="O322" s="16" t="s">
        <v>7</v>
      </c>
      <c r="P322" s="16" t="s">
        <v>32</v>
      </c>
      <c r="Q322" s="16" t="s">
        <v>33</v>
      </c>
      <c r="R322" s="16" t="s">
        <v>29</v>
      </c>
      <c r="S322" s="16" t="s">
        <v>34</v>
      </c>
      <c r="T322" s="287"/>
      <c r="U322" s="35"/>
      <c r="V322" s="36"/>
      <c r="W322" s="36"/>
      <c r="X322" s="36"/>
      <c r="Y322" s="36"/>
      <c r="Z322"/>
    </row>
    <row r="323" spans="1:26" ht="19.7" customHeight="1" x14ac:dyDescent="0.25">
      <c r="A323" s="277" t="s">
        <v>56</v>
      </c>
      <c r="B323" s="277"/>
      <c r="C323" s="277"/>
      <c r="D323" s="277"/>
      <c r="E323" s="277"/>
      <c r="F323" s="277"/>
      <c r="G323" s="277"/>
      <c r="H323" s="277"/>
      <c r="I323" s="277"/>
      <c r="J323" s="277"/>
      <c r="K323" s="277"/>
      <c r="L323" s="277"/>
      <c r="M323" s="277"/>
      <c r="N323" s="277"/>
      <c r="O323" s="277"/>
      <c r="P323" s="277"/>
      <c r="Q323" s="277"/>
      <c r="R323" s="277"/>
      <c r="S323" s="277"/>
      <c r="T323" s="277"/>
      <c r="U323" s="36"/>
      <c r="V323" s="36"/>
      <c r="W323" s="36"/>
      <c r="X323" s="36"/>
      <c r="Y323" s="36"/>
      <c r="Z323"/>
    </row>
    <row r="324" spans="1:26" ht="24.75" customHeight="1" x14ac:dyDescent="0.25">
      <c r="A324" s="18" t="str">
        <f t="shared" ref="A324:A332" si="54">IF(ISNA(INDEX($A$156:$T$287,MATCH($B324,$B$156:$B$287,0),1)),"",INDEX($A$156:$T$287,MATCH($B324,$B$156:$B$287,0),1))</f>
        <v>ULM3101</v>
      </c>
      <c r="B324" s="104" t="s">
        <v>167</v>
      </c>
      <c r="C324" s="104"/>
      <c r="D324" s="104"/>
      <c r="E324" s="104"/>
      <c r="F324" s="104"/>
      <c r="G324" s="104"/>
      <c r="H324" s="104"/>
      <c r="I324" s="104"/>
      <c r="J324" s="8">
        <f t="shared" ref="J324:J332" si="55">IF(ISNA(INDEX($A$156:$T$287,MATCH($B324,$B$156:$B$287,0),10)),"",INDEX($A$156:$T$287,MATCH($B324,$B$156:$B$287,0),10))</f>
        <v>5</v>
      </c>
      <c r="K324" s="8">
        <f t="shared" ref="K324:K332" si="56">IF(ISNA(INDEX($A$156:$T$287,MATCH($B324,$B$156:$B$287,0),11)),"",INDEX($A$156:$T$287,MATCH($B324,$B$156:$B$287,0),11))</f>
        <v>2</v>
      </c>
      <c r="L324" s="8">
        <f t="shared" ref="L324:L332" si="57">IF(ISNA(INDEX($A$156:$T$287,MATCH($B324,$B$156:$B$287,0),12)),"",INDEX($A$156:$T$287,MATCH($B324,$B$156:$B$287,0),12))</f>
        <v>1</v>
      </c>
      <c r="M324" s="8">
        <f t="shared" ref="M324:M332" si="58">IF(ISNA(INDEX($A$156:$T$287,MATCH($B324,$B$156:$B$287,0),13)),"",INDEX($A$156:$T$287,MATCH($B324,$B$156:$B$287,0),13))</f>
        <v>0</v>
      </c>
      <c r="N324" s="8">
        <f t="shared" ref="N324:N332" si="59">IF(ISNA(INDEX($A$156:$T$287,MATCH($B324,$B$156:$B$287,0),14)),"",INDEX($A$156:$T$287,MATCH($B324,$B$156:$B$287,0),14))</f>
        <v>3</v>
      </c>
      <c r="O324" s="8">
        <f t="shared" ref="O324:O332" si="60">IF(ISNA(INDEX($A$156:$T$287,MATCH($B324,$B$156:$B$287,0),15)),"",INDEX($A$156:$T$287,MATCH($B324,$B$156:$B$287,0),15))</f>
        <v>6</v>
      </c>
      <c r="P324" s="8">
        <f t="shared" ref="P324:P332" si="61">IF(ISNA(INDEX($A$156:$T$287,MATCH($B324,$B$156:$B$287,0),16)),"",INDEX($A$156:$T$287,MATCH($B324,$B$156:$B$287,0),16))</f>
        <v>9</v>
      </c>
      <c r="Q324" s="15" t="str">
        <f t="shared" ref="Q324:Q332" si="62">IF(ISNA(INDEX($A$156:$T$287,MATCH($B324,$B$156:$B$287,0),17)),"",INDEX($A$156:$T$287,MATCH($B324,$B$156:$B$287,0),17))</f>
        <v>E</v>
      </c>
      <c r="R324" s="15">
        <f t="shared" ref="R324:R332" si="63">IF(ISNA(INDEX($A$156:$T$287,MATCH($B324,$B$156:$B$287,0),18)),"",INDEX($A$156:$T$287,MATCH($B324,$B$156:$B$287,0),18))</f>
        <v>0</v>
      </c>
      <c r="S324" s="15">
        <f t="shared" ref="S324:S332" si="64">IF(ISNA(INDEX($A$156:$T$287,MATCH($B324,$B$156:$B$287,0),19)),"",INDEX($A$156:$T$287,MATCH($B324,$B$156:$B$287,0),19))</f>
        <v>0</v>
      </c>
      <c r="T324" s="15" t="str">
        <f t="shared" ref="T324:T332" si="65">IF(ISNA(INDEX($A$156:$T$287,MATCH($B324,$B$156:$B$287,0),20)),"",INDEX($A$156:$T$287,MATCH($B324,$B$156:$B$287,0),20))</f>
        <v>DF</v>
      </c>
      <c r="U324" s="36"/>
      <c r="V324" s="36"/>
      <c r="W324" s="36"/>
      <c r="X324" s="36"/>
      <c r="Y324" s="36"/>
      <c r="Z324"/>
    </row>
    <row r="325" spans="1:26" ht="24.75" customHeight="1" x14ac:dyDescent="0.25">
      <c r="A325" s="18" t="str">
        <f t="shared" si="54"/>
        <v>ULM3102</v>
      </c>
      <c r="B325" s="104" t="s">
        <v>177</v>
      </c>
      <c r="C325" s="104"/>
      <c r="D325" s="104"/>
      <c r="E325" s="104"/>
      <c r="F325" s="104"/>
      <c r="G325" s="104"/>
      <c r="H325" s="104"/>
      <c r="I325" s="104"/>
      <c r="J325" s="8">
        <f t="shared" si="55"/>
        <v>5</v>
      </c>
      <c r="K325" s="8">
        <f t="shared" si="56"/>
        <v>2</v>
      </c>
      <c r="L325" s="8">
        <f t="shared" si="57"/>
        <v>1</v>
      </c>
      <c r="M325" s="8">
        <f t="shared" si="58"/>
        <v>0</v>
      </c>
      <c r="N325" s="8">
        <f t="shared" si="59"/>
        <v>3</v>
      </c>
      <c r="O325" s="8">
        <f t="shared" si="60"/>
        <v>6</v>
      </c>
      <c r="P325" s="8">
        <f t="shared" si="61"/>
        <v>9</v>
      </c>
      <c r="Q325" s="15">
        <f t="shared" si="62"/>
        <v>0</v>
      </c>
      <c r="R325" s="15" t="str">
        <f t="shared" si="63"/>
        <v>C</v>
      </c>
      <c r="S325" s="15">
        <f t="shared" si="64"/>
        <v>0</v>
      </c>
      <c r="T325" s="15" t="str">
        <f t="shared" si="65"/>
        <v>DF</v>
      </c>
      <c r="U325" s="36"/>
      <c r="V325" s="36"/>
      <c r="W325" s="36"/>
      <c r="X325" s="36"/>
      <c r="Y325" s="36"/>
      <c r="Z325"/>
    </row>
    <row r="326" spans="1:26" ht="34.5" customHeight="1" x14ac:dyDescent="0.25">
      <c r="A326" s="18" t="str">
        <f t="shared" si="54"/>
        <v>ULM3208</v>
      </c>
      <c r="B326" s="104" t="s">
        <v>181</v>
      </c>
      <c r="C326" s="104"/>
      <c r="D326" s="104"/>
      <c r="E326" s="104"/>
      <c r="F326" s="104"/>
      <c r="G326" s="104"/>
      <c r="H326" s="104"/>
      <c r="I326" s="104"/>
      <c r="J326" s="8">
        <f t="shared" si="55"/>
        <v>4</v>
      </c>
      <c r="K326" s="8">
        <f t="shared" si="56"/>
        <v>2</v>
      </c>
      <c r="L326" s="8">
        <f t="shared" si="57"/>
        <v>1</v>
      </c>
      <c r="M326" s="8">
        <f t="shared" si="58"/>
        <v>0</v>
      </c>
      <c r="N326" s="8">
        <f t="shared" si="59"/>
        <v>3</v>
      </c>
      <c r="O326" s="8">
        <f t="shared" si="60"/>
        <v>4</v>
      </c>
      <c r="P326" s="8">
        <f t="shared" si="61"/>
        <v>7</v>
      </c>
      <c r="Q326" s="15" t="str">
        <f t="shared" si="62"/>
        <v>E</v>
      </c>
      <c r="R326" s="15">
        <f t="shared" si="63"/>
        <v>0</v>
      </c>
      <c r="S326" s="15">
        <f t="shared" si="64"/>
        <v>0</v>
      </c>
      <c r="T326" s="15" t="str">
        <f t="shared" si="65"/>
        <v>DF</v>
      </c>
      <c r="U326" s="36"/>
      <c r="V326" s="36"/>
      <c r="W326" s="36"/>
      <c r="X326" s="36"/>
      <c r="Y326" s="36"/>
      <c r="Z326"/>
    </row>
    <row r="327" spans="1:26" ht="19.7" customHeight="1" x14ac:dyDescent="0.25">
      <c r="A327" s="18" t="str">
        <f t="shared" si="54"/>
        <v>ULM3213</v>
      </c>
      <c r="B327" s="276" t="s">
        <v>187</v>
      </c>
      <c r="C327" s="276"/>
      <c r="D327" s="276"/>
      <c r="E327" s="276"/>
      <c r="F327" s="276"/>
      <c r="G327" s="276"/>
      <c r="H327" s="276"/>
      <c r="I327" s="276"/>
      <c r="J327" s="8">
        <f t="shared" si="55"/>
        <v>4</v>
      </c>
      <c r="K327" s="8">
        <f t="shared" si="56"/>
        <v>0</v>
      </c>
      <c r="L327" s="8">
        <f t="shared" si="57"/>
        <v>3</v>
      </c>
      <c r="M327" s="8">
        <f t="shared" si="58"/>
        <v>0</v>
      </c>
      <c r="N327" s="8">
        <f t="shared" si="59"/>
        <v>3</v>
      </c>
      <c r="O327" s="8">
        <f t="shared" si="60"/>
        <v>4</v>
      </c>
      <c r="P327" s="8">
        <f t="shared" si="61"/>
        <v>7</v>
      </c>
      <c r="Q327" s="15">
        <f t="shared" si="62"/>
        <v>0</v>
      </c>
      <c r="R327" s="15" t="str">
        <f t="shared" si="63"/>
        <v>C</v>
      </c>
      <c r="S327" s="15">
        <f t="shared" si="64"/>
        <v>0</v>
      </c>
      <c r="T327" s="15" t="str">
        <f t="shared" si="65"/>
        <v>DF</v>
      </c>
      <c r="U327" s="36"/>
      <c r="V327" s="36"/>
      <c r="W327" s="36"/>
      <c r="X327" s="36"/>
      <c r="Y327" s="36"/>
      <c r="Z327"/>
    </row>
    <row r="328" spans="1:26" ht="19.7" customHeight="1" x14ac:dyDescent="0.25">
      <c r="A328" s="18" t="str">
        <f t="shared" si="54"/>
        <v>ULM3360</v>
      </c>
      <c r="B328" s="276" t="s">
        <v>203</v>
      </c>
      <c r="C328" s="276"/>
      <c r="D328" s="276"/>
      <c r="E328" s="276"/>
      <c r="F328" s="276"/>
      <c r="G328" s="276"/>
      <c r="H328" s="276"/>
      <c r="I328" s="276"/>
      <c r="J328" s="8">
        <f t="shared" si="55"/>
        <v>4</v>
      </c>
      <c r="K328" s="8">
        <f t="shared" si="56"/>
        <v>2</v>
      </c>
      <c r="L328" s="8">
        <f t="shared" si="57"/>
        <v>1</v>
      </c>
      <c r="M328" s="8">
        <f t="shared" si="58"/>
        <v>0</v>
      </c>
      <c r="N328" s="8">
        <f t="shared" si="59"/>
        <v>3</v>
      </c>
      <c r="O328" s="8">
        <f t="shared" si="60"/>
        <v>4</v>
      </c>
      <c r="P328" s="8">
        <f t="shared" si="61"/>
        <v>7</v>
      </c>
      <c r="Q328" s="15" t="str">
        <f t="shared" si="62"/>
        <v>E</v>
      </c>
      <c r="R328" s="15">
        <f t="shared" si="63"/>
        <v>0</v>
      </c>
      <c r="S328" s="15">
        <f t="shared" si="64"/>
        <v>0</v>
      </c>
      <c r="T328" s="15" t="str">
        <f t="shared" si="65"/>
        <v>DF</v>
      </c>
      <c r="U328" s="36"/>
      <c r="V328" s="36"/>
      <c r="W328" s="36"/>
      <c r="X328" s="36"/>
      <c r="Y328" s="36"/>
      <c r="Z328"/>
    </row>
    <row r="329" spans="1:26" ht="19.7" customHeight="1" x14ac:dyDescent="0.25">
      <c r="A329" s="18" t="str">
        <f t="shared" si="54"/>
        <v>ULM3422</v>
      </c>
      <c r="B329" s="276" t="s">
        <v>212</v>
      </c>
      <c r="C329" s="276"/>
      <c r="D329" s="276"/>
      <c r="E329" s="276"/>
      <c r="F329" s="276"/>
      <c r="G329" s="276"/>
      <c r="H329" s="276"/>
      <c r="I329" s="276"/>
      <c r="J329" s="8">
        <f t="shared" si="55"/>
        <v>4</v>
      </c>
      <c r="K329" s="8">
        <f t="shared" si="56"/>
        <v>2</v>
      </c>
      <c r="L329" s="8">
        <f t="shared" si="57"/>
        <v>1</v>
      </c>
      <c r="M329" s="8">
        <f t="shared" si="58"/>
        <v>0</v>
      </c>
      <c r="N329" s="8">
        <f t="shared" si="59"/>
        <v>3</v>
      </c>
      <c r="O329" s="8">
        <f t="shared" si="60"/>
        <v>4</v>
      </c>
      <c r="P329" s="8">
        <f t="shared" si="61"/>
        <v>7</v>
      </c>
      <c r="Q329" s="15" t="str">
        <f t="shared" si="62"/>
        <v>E</v>
      </c>
      <c r="R329" s="15">
        <f t="shared" si="63"/>
        <v>0</v>
      </c>
      <c r="S329" s="15">
        <f t="shared" si="64"/>
        <v>0</v>
      </c>
      <c r="T329" s="15" t="str">
        <f t="shared" si="65"/>
        <v>DF</v>
      </c>
      <c r="U329" s="36"/>
      <c r="V329" s="36"/>
      <c r="W329" s="36"/>
      <c r="X329" s="36"/>
      <c r="Y329" s="36"/>
      <c r="Z329"/>
    </row>
    <row r="330" spans="1:26" ht="19.7" customHeight="1" x14ac:dyDescent="0.25">
      <c r="A330" s="18" t="str">
        <f t="shared" si="54"/>
        <v>ULM3423</v>
      </c>
      <c r="B330" s="101" t="s">
        <v>214</v>
      </c>
      <c r="C330" s="102"/>
      <c r="D330" s="102"/>
      <c r="E330" s="102"/>
      <c r="F330" s="102"/>
      <c r="G330" s="102"/>
      <c r="H330" s="102"/>
      <c r="I330" s="103"/>
      <c r="J330" s="8">
        <f t="shared" si="55"/>
        <v>4</v>
      </c>
      <c r="K330" s="8">
        <f t="shared" si="56"/>
        <v>2</v>
      </c>
      <c r="L330" s="8">
        <f t="shared" si="57"/>
        <v>0</v>
      </c>
      <c r="M330" s="8">
        <f t="shared" si="58"/>
        <v>0</v>
      </c>
      <c r="N330" s="8">
        <f t="shared" si="59"/>
        <v>2</v>
      </c>
      <c r="O330" s="8">
        <f t="shared" si="60"/>
        <v>5</v>
      </c>
      <c r="P330" s="8">
        <f t="shared" si="61"/>
        <v>7</v>
      </c>
      <c r="Q330" s="15">
        <f t="shared" si="62"/>
        <v>0</v>
      </c>
      <c r="R330" s="15" t="str">
        <f t="shared" si="63"/>
        <v>C</v>
      </c>
      <c r="S330" s="15">
        <f t="shared" si="64"/>
        <v>0</v>
      </c>
      <c r="T330" s="15" t="str">
        <f t="shared" si="65"/>
        <v>DF</v>
      </c>
      <c r="U330" s="36"/>
      <c r="V330" s="36"/>
      <c r="W330" s="36"/>
      <c r="X330" s="36"/>
      <c r="Y330" s="36"/>
      <c r="Z330"/>
    </row>
    <row r="331" spans="1:26" ht="26.25" customHeight="1" x14ac:dyDescent="0.25">
      <c r="A331" s="18" t="str">
        <f t="shared" si="54"/>
        <v>ULM3531</v>
      </c>
      <c r="B331" s="104" t="s">
        <v>223</v>
      </c>
      <c r="C331" s="104"/>
      <c r="D331" s="104"/>
      <c r="E331" s="104"/>
      <c r="F331" s="104"/>
      <c r="G331" s="104"/>
      <c r="H331" s="104"/>
      <c r="I331" s="104"/>
      <c r="J331" s="8">
        <f t="shared" si="55"/>
        <v>5</v>
      </c>
      <c r="K331" s="8">
        <f t="shared" si="56"/>
        <v>2</v>
      </c>
      <c r="L331" s="8">
        <f t="shared" si="57"/>
        <v>1</v>
      </c>
      <c r="M331" s="8">
        <f t="shared" si="58"/>
        <v>0</v>
      </c>
      <c r="N331" s="8">
        <f t="shared" si="59"/>
        <v>3</v>
      </c>
      <c r="O331" s="8">
        <f t="shared" si="60"/>
        <v>6</v>
      </c>
      <c r="P331" s="8">
        <f t="shared" si="61"/>
        <v>9</v>
      </c>
      <c r="Q331" s="15" t="str">
        <f t="shared" si="62"/>
        <v>E</v>
      </c>
      <c r="R331" s="15">
        <f t="shared" si="63"/>
        <v>0</v>
      </c>
      <c r="S331" s="15">
        <f t="shared" si="64"/>
        <v>0</v>
      </c>
      <c r="T331" s="15" t="str">
        <f t="shared" si="65"/>
        <v>DF</v>
      </c>
      <c r="U331" s="36"/>
      <c r="V331" s="36"/>
      <c r="W331" s="36"/>
      <c r="X331" s="36"/>
      <c r="Y331" s="36"/>
      <c r="Z331"/>
    </row>
    <row r="332" spans="1:26" ht="21" customHeight="1" x14ac:dyDescent="0.25">
      <c r="A332" s="18" t="str">
        <f t="shared" si="54"/>
        <v>ULM3566</v>
      </c>
      <c r="B332" s="104" t="s">
        <v>227</v>
      </c>
      <c r="C332" s="104"/>
      <c r="D332" s="104"/>
      <c r="E332" s="104"/>
      <c r="F332" s="104"/>
      <c r="G332" s="104"/>
      <c r="H332" s="104"/>
      <c r="I332" s="104"/>
      <c r="J332" s="8">
        <f t="shared" si="55"/>
        <v>5</v>
      </c>
      <c r="K332" s="8">
        <f t="shared" si="56"/>
        <v>2</v>
      </c>
      <c r="L332" s="8">
        <f t="shared" si="57"/>
        <v>0</v>
      </c>
      <c r="M332" s="8">
        <f t="shared" si="58"/>
        <v>3</v>
      </c>
      <c r="N332" s="8">
        <f t="shared" si="59"/>
        <v>5</v>
      </c>
      <c r="O332" s="8">
        <f t="shared" si="60"/>
        <v>4</v>
      </c>
      <c r="P332" s="8">
        <f t="shared" si="61"/>
        <v>9</v>
      </c>
      <c r="Q332" s="15">
        <f t="shared" si="62"/>
        <v>0</v>
      </c>
      <c r="R332" s="15" t="str">
        <f t="shared" si="63"/>
        <v>C</v>
      </c>
      <c r="S332" s="15">
        <f t="shared" si="64"/>
        <v>0</v>
      </c>
      <c r="T332" s="15" t="str">
        <f t="shared" si="65"/>
        <v>DF</v>
      </c>
      <c r="U332" s="36"/>
      <c r="V332" s="36"/>
      <c r="W332" s="36"/>
      <c r="X332" s="36"/>
      <c r="Y332" s="36"/>
      <c r="Z332"/>
    </row>
    <row r="333" spans="1:26" ht="15" customHeight="1" x14ac:dyDescent="0.25">
      <c r="A333" s="9" t="s">
        <v>26</v>
      </c>
      <c r="B333" s="278"/>
      <c r="C333" s="278"/>
      <c r="D333" s="278"/>
      <c r="E333" s="278"/>
      <c r="F333" s="278"/>
      <c r="G333" s="278"/>
      <c r="H333" s="278"/>
      <c r="I333" s="278"/>
      <c r="J333" s="10">
        <f>SUM(J324:J332)</f>
        <v>40</v>
      </c>
      <c r="K333" s="10">
        <f t="shared" ref="K333:O333" si="66">SUM(K324:K332)</f>
        <v>16</v>
      </c>
      <c r="L333" s="10">
        <f t="shared" si="66"/>
        <v>9</v>
      </c>
      <c r="M333" s="10">
        <f t="shared" si="66"/>
        <v>3</v>
      </c>
      <c r="N333" s="10">
        <f t="shared" si="66"/>
        <v>28</v>
      </c>
      <c r="O333" s="10">
        <f t="shared" si="66"/>
        <v>43</v>
      </c>
      <c r="P333" s="10">
        <f>SUM(P324:P332)</f>
        <v>71</v>
      </c>
      <c r="Q333" s="9">
        <f ca="1">COUNTIF(Q324:Q335,"E")</f>
        <v>4</v>
      </c>
      <c r="R333" s="9">
        <f ca="1">COUNTIF(R324:R335,"C")</f>
        <v>4</v>
      </c>
      <c r="S333" s="9">
        <f ca="1">COUNTIF(S324:S335,"VP")</f>
        <v>0</v>
      </c>
      <c r="T333" s="7">
        <f>COUNTA(T324:T332)</f>
        <v>9</v>
      </c>
      <c r="U333" s="36"/>
      <c r="V333" s="36"/>
      <c r="W333" s="36"/>
      <c r="X333" s="36"/>
      <c r="Y333" s="36"/>
      <c r="Z333"/>
    </row>
    <row r="334" spans="1:26" ht="15" x14ac:dyDescent="0.25">
      <c r="A334" s="277" t="s">
        <v>68</v>
      </c>
      <c r="B334" s="277"/>
      <c r="C334" s="277"/>
      <c r="D334" s="277"/>
      <c r="E334" s="277"/>
      <c r="F334" s="277"/>
      <c r="G334" s="277"/>
      <c r="H334" s="277"/>
      <c r="I334" s="277"/>
      <c r="J334" s="277"/>
      <c r="K334" s="277"/>
      <c r="L334" s="277"/>
      <c r="M334" s="277"/>
      <c r="N334" s="277"/>
      <c r="O334" s="277"/>
      <c r="P334" s="277"/>
      <c r="Q334" s="277"/>
      <c r="R334" s="277"/>
      <c r="S334" s="277"/>
      <c r="T334" s="277"/>
      <c r="U334" s="36"/>
      <c r="V334" s="36"/>
      <c r="W334" s="36"/>
      <c r="X334" s="36"/>
      <c r="Y334" s="36"/>
      <c r="Z334"/>
    </row>
    <row r="335" spans="1:26" ht="28.5" customHeight="1" x14ac:dyDescent="0.25">
      <c r="A335" s="18" t="str">
        <f>IF(ISNA(INDEX($A$156:$T$287,MATCH($B335,$B$156:$B$287,0),1)),"",INDEX($A$156:$T$287,MATCH($B335,$B$156:$B$287,0),1))</f>
        <v>ULM3671</v>
      </c>
      <c r="B335" s="104" t="s">
        <v>240</v>
      </c>
      <c r="C335" s="104"/>
      <c r="D335" s="104"/>
      <c r="E335" s="104"/>
      <c r="F335" s="104"/>
      <c r="G335" s="104"/>
      <c r="H335" s="104"/>
      <c r="I335" s="104"/>
      <c r="J335" s="8">
        <f>IF(ISNA(INDEX($A$156:$T$287,MATCH($B335,$B$156:$B$287,0),10)),"",INDEX($A$156:$T$287,MATCH($B335,$B$156:$B$287,0),10))</f>
        <v>5</v>
      </c>
      <c r="K335" s="8">
        <f>IF(ISNA(INDEX($A$156:$T$287,MATCH($B335,$B$156:$B$287,0),11)),"",INDEX($A$156:$T$287,MATCH($B335,$B$156:$B$287,0),11))</f>
        <v>2</v>
      </c>
      <c r="L335" s="8">
        <f>IF(ISNA(INDEX($A$156:$T$287,MATCH($B335,$B$156:$B$287,0),12)),"",INDEX($A$156:$T$287,MATCH($B335,$B$156:$B$287,0),12))</f>
        <v>1</v>
      </c>
      <c r="M335" s="8">
        <f>IF(ISNA(INDEX($A$156:$T$287,MATCH($B335,$B$156:$B$287,0),13)),"",INDEX($A$156:$T$287,MATCH($B335,$B$156:$B$287,0),13))</f>
        <v>0</v>
      </c>
      <c r="N335" s="8">
        <f>IF(ISNA(INDEX($A$156:$T$287,MATCH($B335,$B$156:$B$287,0),14)),"",INDEX($A$156:$T$287,MATCH($B335,$B$156:$B$287,0),14))</f>
        <v>3</v>
      </c>
      <c r="O335" s="8">
        <f>IF(ISNA(INDEX($A$156:$T$287,MATCH($B335,$B$156:$B$287,0),15)),"",INDEX($A$156:$T$287,MATCH($B335,$B$156:$B$287,0),15))</f>
        <v>7</v>
      </c>
      <c r="P335" s="8">
        <f>IF(ISNA(INDEX($A$156:$T$287,MATCH($B335,$B$156:$B$287,0),16)),"",INDEX($A$156:$T$287,MATCH($B335,$B$156:$B$287,0),16))</f>
        <v>10</v>
      </c>
      <c r="Q335" s="15">
        <f>IF(ISNA(INDEX($A$156:$T$287,MATCH($B335,$B$156:$B$287,0),17)),"",INDEX($A$156:$T$287,MATCH($B335,$B$156:$B$287,0),17))</f>
        <v>0</v>
      </c>
      <c r="R335" s="15" t="str">
        <f>IF(ISNA(INDEX($A$156:$T$287,MATCH($B335,$B$156:$B$287,0),18)),"",INDEX($A$156:$T$287,MATCH($B335,$B$156:$B$287,0),18))</f>
        <v>C</v>
      </c>
      <c r="S335" s="15">
        <f>IF(ISNA(INDEX($A$156:$T$287,MATCH($B335,$B$156:$B$287,0),19)),"",INDEX($A$156:$T$287,MATCH($B335,$B$156:$B$287,0),19))</f>
        <v>0</v>
      </c>
      <c r="T335" s="15" t="str">
        <f>IF(ISNA(INDEX($A$156:$T$287,MATCH($B335,$B$156:$B$287,0),20)),"",INDEX($A$156:$T$287,MATCH($B335,$B$156:$B$287,0),20))</f>
        <v>DF</v>
      </c>
      <c r="U335" s="36"/>
      <c r="V335" s="36"/>
      <c r="W335" s="36"/>
      <c r="X335" s="36"/>
      <c r="Y335" s="36"/>
      <c r="Z335"/>
    </row>
    <row r="336" spans="1:26" ht="15" customHeight="1" x14ac:dyDescent="0.25">
      <c r="A336" s="18" t="str">
        <f>IF(ISNA(INDEX($A$156:$T$287,MATCH($B336,$B$156:$B$287,0),1)),"",INDEX($A$156:$T$287,MATCH($B336,$B$156:$B$287,0),1))</f>
        <v>ULM3639</v>
      </c>
      <c r="B336" s="276" t="s">
        <v>493</v>
      </c>
      <c r="C336" s="276"/>
      <c r="D336" s="276"/>
      <c r="E336" s="276"/>
      <c r="F336" s="276"/>
      <c r="G336" s="276"/>
      <c r="H336" s="276"/>
      <c r="I336" s="276"/>
      <c r="J336" s="8">
        <f>IF(ISNA(INDEX($A$156:$T$287,MATCH($B336,$B$156:$B$287,0),10)),"",INDEX($A$156:$T$287,MATCH($B336,$B$156:$B$287,0),10))</f>
        <v>5</v>
      </c>
      <c r="K336" s="8">
        <f>IF(ISNA(INDEX($A$156:$T$287,MATCH($B336,$B$156:$B$287,0),11)),"",INDEX($A$156:$T$287,MATCH($B336,$B$156:$B$287,0),11))</f>
        <v>2</v>
      </c>
      <c r="L336" s="8">
        <f>IF(ISNA(INDEX($A$156:$T$287,MATCH($B336,$B$156:$B$287,0),12)),"",INDEX($A$156:$T$287,MATCH($B336,$B$156:$B$287,0),12))</f>
        <v>0</v>
      </c>
      <c r="M336" s="8">
        <f>IF(ISNA(INDEX($A$156:$T$287,MATCH($B336,$B$156:$B$287,0),13)),"",INDEX($A$156:$T$287,MATCH($B336,$B$156:$B$287,0),13))</f>
        <v>3</v>
      </c>
      <c r="N336" s="8">
        <f>IF(ISNA(INDEX($A$156:$T$287,MATCH($B336,$B$156:$B$287,0),14)),"",INDEX($A$156:$T$287,MATCH($B336,$B$156:$B$287,0),14))</f>
        <v>5</v>
      </c>
      <c r="O336" s="8">
        <f>IF(ISNA(INDEX($A$156:$T$287,MATCH($B336,$B$156:$B$287,0),15)),"",INDEX($A$156:$T$287,MATCH($B336,$B$156:$B$287,0),15))</f>
        <v>5</v>
      </c>
      <c r="P336" s="8">
        <f>IF(ISNA(INDEX($A$156:$T$287,MATCH($B336,$B$156:$B$287,0),16)),"",INDEX($A$156:$T$287,MATCH($B336,$B$156:$B$287,0),16))</f>
        <v>10</v>
      </c>
      <c r="Q336" s="15">
        <f>IF(ISNA(INDEX($A$156:$T$287,MATCH($B336,$B$156:$B$287,0),17)),"",INDEX($A$156:$T$287,MATCH($B336,$B$156:$B$287,0),17))</f>
        <v>0</v>
      </c>
      <c r="R336" s="15" t="str">
        <f>IF(ISNA(INDEX($A$156:$T$287,MATCH($B336,$B$156:$B$287,0),18)),"",INDEX($A$156:$T$287,MATCH($B336,$B$156:$B$287,0),18))</f>
        <v>C</v>
      </c>
      <c r="S336" s="15">
        <f>IF(ISNA(INDEX($A$156:$T$287,MATCH($B336,$B$156:$B$287,0),19)),"",INDEX($A$156:$T$287,MATCH($B336,$B$156:$B$287,0),19))</f>
        <v>0</v>
      </c>
      <c r="T336" s="15" t="str">
        <f>IF(ISNA(INDEX($A$156:$T$287,MATCH($B336,$B$156:$B$287,0),20)),"",INDEX($A$156:$T$287,MATCH($B336,$B$156:$B$287,0),20))</f>
        <v>DF</v>
      </c>
      <c r="U336" s="36"/>
      <c r="V336" s="36"/>
      <c r="W336" s="36"/>
      <c r="X336" s="36"/>
      <c r="Y336" s="36"/>
      <c r="Z336"/>
    </row>
    <row r="337" spans="1:26" ht="12.75" customHeight="1" x14ac:dyDescent="0.25">
      <c r="A337" s="9" t="s">
        <v>26</v>
      </c>
      <c r="B337" s="277"/>
      <c r="C337" s="277"/>
      <c r="D337" s="277"/>
      <c r="E337" s="277"/>
      <c r="F337" s="277"/>
      <c r="G337" s="277"/>
      <c r="H337" s="277"/>
      <c r="I337" s="277"/>
      <c r="J337" s="10">
        <f>SUM(J335:J336)</f>
        <v>10</v>
      </c>
      <c r="K337" s="10">
        <f>SUM(K335:K336)</f>
        <v>4</v>
      </c>
      <c r="L337" s="10">
        <f>SUM(L335:L336)</f>
        <v>1</v>
      </c>
      <c r="M337" s="10">
        <f t="shared" ref="M337:P337" si="67">SUM(M335:M336)</f>
        <v>3</v>
      </c>
      <c r="N337" s="10">
        <f t="shared" si="67"/>
        <v>8</v>
      </c>
      <c r="O337" s="10">
        <f t="shared" si="67"/>
        <v>12</v>
      </c>
      <c r="P337" s="10">
        <f t="shared" si="67"/>
        <v>20</v>
      </c>
      <c r="Q337" s="9">
        <f>COUNTIF(Q336:Q336,"E")</f>
        <v>0</v>
      </c>
      <c r="R337" s="9">
        <f>COUNTIF(R336:R336,"C")</f>
        <v>1</v>
      </c>
      <c r="S337" s="9">
        <f>COUNTIF(S336:S336,"VP")</f>
        <v>0</v>
      </c>
      <c r="T337" s="7">
        <f>COUNTA(T335:T336)</f>
        <v>2</v>
      </c>
      <c r="U337" s="36"/>
      <c r="V337" s="36"/>
      <c r="W337" s="36"/>
      <c r="X337" s="36"/>
      <c r="Y337" s="36"/>
      <c r="Z337"/>
    </row>
    <row r="338" spans="1:26" ht="12.75" customHeight="1" x14ac:dyDescent="0.25">
      <c r="A338" s="167" t="s">
        <v>126</v>
      </c>
      <c r="B338" s="167"/>
      <c r="C338" s="167"/>
      <c r="D338" s="167"/>
      <c r="E338" s="167"/>
      <c r="F338" s="167"/>
      <c r="G338" s="167"/>
      <c r="H338" s="167"/>
      <c r="I338" s="167"/>
      <c r="J338" s="10">
        <f t="shared" ref="J338:T338" si="68">SUM(J333,J337)</f>
        <v>50</v>
      </c>
      <c r="K338" s="10">
        <f t="shared" si="68"/>
        <v>20</v>
      </c>
      <c r="L338" s="10">
        <f t="shared" si="68"/>
        <v>10</v>
      </c>
      <c r="M338" s="10">
        <f t="shared" si="68"/>
        <v>6</v>
      </c>
      <c r="N338" s="10">
        <f t="shared" si="68"/>
        <v>36</v>
      </c>
      <c r="O338" s="10">
        <f t="shared" si="68"/>
        <v>55</v>
      </c>
      <c r="P338" s="10">
        <f t="shared" si="68"/>
        <v>91</v>
      </c>
      <c r="Q338" s="10">
        <f t="shared" ca="1" si="68"/>
        <v>4</v>
      </c>
      <c r="R338" s="10">
        <f t="shared" ca="1" si="68"/>
        <v>5</v>
      </c>
      <c r="S338" s="10">
        <f t="shared" ca="1" si="68"/>
        <v>0</v>
      </c>
      <c r="T338" s="43">
        <f t="shared" si="68"/>
        <v>11</v>
      </c>
      <c r="U338" s="36"/>
      <c r="V338" s="36"/>
      <c r="W338" s="36"/>
      <c r="X338" s="36"/>
      <c r="Y338" s="36"/>
      <c r="Z338"/>
    </row>
    <row r="339" spans="1:26" ht="12.75" customHeight="1" x14ac:dyDescent="0.25">
      <c r="A339" s="167" t="s">
        <v>49</v>
      </c>
      <c r="B339" s="167"/>
      <c r="C339" s="167"/>
      <c r="D339" s="167"/>
      <c r="E339" s="167"/>
      <c r="F339" s="167"/>
      <c r="G339" s="167"/>
      <c r="H339" s="167"/>
      <c r="I339" s="167"/>
      <c r="J339" s="167"/>
      <c r="K339" s="10">
        <f t="shared" ref="K339:P339" si="69">K333*14+K337*12</f>
        <v>272</v>
      </c>
      <c r="L339" s="10">
        <f t="shared" si="69"/>
        <v>138</v>
      </c>
      <c r="M339" s="10">
        <f t="shared" si="69"/>
        <v>78</v>
      </c>
      <c r="N339" s="10">
        <f t="shared" si="69"/>
        <v>488</v>
      </c>
      <c r="O339" s="10">
        <f t="shared" si="69"/>
        <v>746</v>
      </c>
      <c r="P339" s="10">
        <f t="shared" si="69"/>
        <v>1234</v>
      </c>
      <c r="Q339" s="288"/>
      <c r="R339" s="288"/>
      <c r="S339" s="288"/>
      <c r="T339" s="288"/>
      <c r="U339" s="36"/>
      <c r="V339" s="36"/>
      <c r="W339" s="36"/>
      <c r="X339" s="36"/>
      <c r="Y339" s="36"/>
      <c r="Z339"/>
    </row>
    <row r="340" spans="1:26" ht="12.75" customHeight="1" x14ac:dyDescent="0.25">
      <c r="A340" s="167"/>
      <c r="B340" s="167"/>
      <c r="C340" s="167"/>
      <c r="D340" s="167"/>
      <c r="E340" s="167"/>
      <c r="F340" s="167"/>
      <c r="G340" s="167"/>
      <c r="H340" s="167"/>
      <c r="I340" s="167"/>
      <c r="J340" s="167"/>
      <c r="K340" s="169">
        <f>SUM(K339:M339)</f>
        <v>488</v>
      </c>
      <c r="L340" s="169"/>
      <c r="M340" s="169"/>
      <c r="N340" s="169">
        <f>SUM(N339:O339)</f>
        <v>1234</v>
      </c>
      <c r="O340" s="169"/>
      <c r="P340" s="169"/>
      <c r="Q340" s="288"/>
      <c r="R340" s="288"/>
      <c r="S340" s="288"/>
      <c r="T340" s="288"/>
      <c r="U340" s="36"/>
      <c r="V340" s="36"/>
      <c r="W340" s="36"/>
      <c r="X340" s="36"/>
      <c r="Y340" s="36"/>
      <c r="Z340"/>
    </row>
    <row r="341" spans="1:26" ht="12.75" customHeight="1" x14ac:dyDescent="0.25">
      <c r="A341" s="263" t="s">
        <v>89</v>
      </c>
      <c r="B341" s="282"/>
      <c r="C341" s="282"/>
      <c r="D341" s="282"/>
      <c r="E341" s="282"/>
      <c r="F341" s="282"/>
      <c r="G341" s="282"/>
      <c r="H341" s="282"/>
      <c r="I341" s="282"/>
      <c r="J341" s="264"/>
      <c r="K341" s="256">
        <f>T338/SUM(T169,T187,T204,T219,T235,T249)</f>
        <v>0.2558139534883721</v>
      </c>
      <c r="L341" s="256"/>
      <c r="M341" s="256"/>
      <c r="N341" s="256"/>
      <c r="O341" s="256"/>
      <c r="P341" s="256"/>
      <c r="Q341" s="256"/>
      <c r="R341" s="256"/>
      <c r="S341" s="256"/>
      <c r="T341" s="256"/>
      <c r="Z341"/>
    </row>
    <row r="342" spans="1:26" ht="15" x14ac:dyDescent="0.25">
      <c r="A342" s="283" t="s">
        <v>90</v>
      </c>
      <c r="B342" s="283"/>
      <c r="C342" s="283"/>
      <c r="D342" s="283"/>
      <c r="E342" s="283"/>
      <c r="F342" s="283"/>
      <c r="G342" s="283"/>
      <c r="H342" s="283"/>
      <c r="I342" s="283"/>
      <c r="J342" s="283"/>
      <c r="K342" s="256">
        <f>K340/(SUM(N169,N187,N204,N219,N235)*14+N249*12)</f>
        <v>0.24771573604060915</v>
      </c>
      <c r="L342" s="256"/>
      <c r="M342" s="256"/>
      <c r="N342" s="256"/>
      <c r="O342" s="256"/>
      <c r="P342" s="256"/>
      <c r="Q342" s="256"/>
      <c r="R342" s="256"/>
      <c r="S342" s="256"/>
      <c r="T342" s="256"/>
      <c r="V342"/>
    </row>
    <row r="343" spans="1:26" ht="12.75" customHeight="1" x14ac:dyDescent="0.25">
      <c r="V343"/>
    </row>
    <row r="344" spans="1:26" ht="12.75" customHeight="1" x14ac:dyDescent="0.2">
      <c r="B344" s="2"/>
      <c r="C344" s="2"/>
      <c r="D344" s="2"/>
      <c r="E344" s="2"/>
      <c r="F344" s="2"/>
      <c r="G344" s="2"/>
      <c r="M344" s="5"/>
      <c r="N344" s="5"/>
      <c r="O344" s="5"/>
      <c r="P344" s="5"/>
      <c r="Q344" s="5"/>
      <c r="R344" s="5"/>
      <c r="S344" s="5"/>
    </row>
    <row r="345" spans="1:26" ht="12.75" customHeight="1" x14ac:dyDescent="0.2">
      <c r="A345" s="155" t="s">
        <v>58</v>
      </c>
      <c r="B345" s="156"/>
      <c r="C345" s="156"/>
      <c r="D345" s="156"/>
      <c r="E345" s="156"/>
      <c r="F345" s="156"/>
      <c r="G345" s="156"/>
      <c r="H345" s="156"/>
      <c r="I345" s="156"/>
      <c r="J345" s="156"/>
      <c r="K345" s="156"/>
      <c r="L345" s="156"/>
      <c r="M345" s="156"/>
      <c r="N345" s="156"/>
      <c r="O345" s="156"/>
      <c r="P345" s="156"/>
      <c r="Q345" s="156"/>
      <c r="R345" s="156"/>
      <c r="S345" s="156"/>
      <c r="T345" s="157"/>
    </row>
    <row r="346" spans="1:26" ht="13.15" customHeight="1" x14ac:dyDescent="0.2">
      <c r="A346" s="158"/>
      <c r="B346" s="159"/>
      <c r="C346" s="159"/>
      <c r="D346" s="159"/>
      <c r="E346" s="159"/>
      <c r="F346" s="159"/>
      <c r="G346" s="159"/>
      <c r="H346" s="159"/>
      <c r="I346" s="159"/>
      <c r="J346" s="159"/>
      <c r="K346" s="159"/>
      <c r="L346" s="159"/>
      <c r="M346" s="159"/>
      <c r="N346" s="159"/>
      <c r="O346" s="159"/>
      <c r="P346" s="159"/>
      <c r="Q346" s="159"/>
      <c r="R346" s="159"/>
      <c r="S346" s="159"/>
      <c r="T346" s="160"/>
      <c r="Z346" s="90"/>
    </row>
    <row r="347" spans="1:26" ht="13.15" customHeight="1" x14ac:dyDescent="0.2">
      <c r="A347" s="277" t="s">
        <v>28</v>
      </c>
      <c r="B347" s="277" t="s">
        <v>27</v>
      </c>
      <c r="C347" s="277"/>
      <c r="D347" s="277"/>
      <c r="E347" s="277"/>
      <c r="F347" s="277"/>
      <c r="G347" s="277"/>
      <c r="H347" s="277"/>
      <c r="I347" s="277"/>
      <c r="J347" s="287" t="s">
        <v>39</v>
      </c>
      <c r="K347" s="161" t="s">
        <v>25</v>
      </c>
      <c r="L347" s="162"/>
      <c r="M347" s="163"/>
      <c r="N347" s="161" t="s">
        <v>40</v>
      </c>
      <c r="O347" s="162"/>
      <c r="P347" s="163"/>
      <c r="Q347" s="161" t="s">
        <v>24</v>
      </c>
      <c r="R347" s="162"/>
      <c r="S347" s="163"/>
      <c r="T347" s="287" t="s">
        <v>23</v>
      </c>
      <c r="Z347" s="90"/>
    </row>
    <row r="348" spans="1:26" ht="12.75" customHeight="1" x14ac:dyDescent="0.2">
      <c r="A348" s="277"/>
      <c r="B348" s="277"/>
      <c r="C348" s="277"/>
      <c r="D348" s="277"/>
      <c r="E348" s="277"/>
      <c r="F348" s="277"/>
      <c r="G348" s="277"/>
      <c r="H348" s="277"/>
      <c r="I348" s="277"/>
      <c r="J348" s="287"/>
      <c r="K348" s="164"/>
      <c r="L348" s="165"/>
      <c r="M348" s="166"/>
      <c r="N348" s="164"/>
      <c r="O348" s="165"/>
      <c r="P348" s="166"/>
      <c r="Q348" s="164"/>
      <c r="R348" s="165"/>
      <c r="S348" s="166"/>
      <c r="T348" s="287"/>
      <c r="Z348" s="69"/>
    </row>
    <row r="349" spans="1:26" ht="12.75" customHeight="1" x14ac:dyDescent="0.2">
      <c r="A349" s="277"/>
      <c r="B349" s="277"/>
      <c r="C349" s="277"/>
      <c r="D349" s="277"/>
      <c r="E349" s="277"/>
      <c r="F349" s="277"/>
      <c r="G349" s="277"/>
      <c r="H349" s="277"/>
      <c r="I349" s="277"/>
      <c r="J349" s="287"/>
      <c r="K349" s="16" t="s">
        <v>29</v>
      </c>
      <c r="L349" s="16" t="s">
        <v>30</v>
      </c>
      <c r="M349" s="16" t="s">
        <v>31</v>
      </c>
      <c r="N349" s="16" t="s">
        <v>35</v>
      </c>
      <c r="O349" s="16" t="s">
        <v>7</v>
      </c>
      <c r="P349" s="16" t="s">
        <v>32</v>
      </c>
      <c r="Q349" s="16" t="s">
        <v>33</v>
      </c>
      <c r="R349" s="16" t="s">
        <v>29</v>
      </c>
      <c r="S349" s="16" t="s">
        <v>34</v>
      </c>
      <c r="T349" s="287"/>
      <c r="Z349" s="69"/>
    </row>
    <row r="350" spans="1:26" ht="12.75" customHeight="1" x14ac:dyDescent="0.2">
      <c r="A350" s="277" t="s">
        <v>56</v>
      </c>
      <c r="B350" s="277"/>
      <c r="C350" s="277"/>
      <c r="D350" s="277"/>
      <c r="E350" s="277"/>
      <c r="F350" s="277"/>
      <c r="G350" s="277"/>
      <c r="H350" s="277"/>
      <c r="I350" s="277"/>
      <c r="J350" s="277"/>
      <c r="K350" s="277"/>
      <c r="L350" s="277"/>
      <c r="M350" s="277"/>
      <c r="N350" s="277"/>
      <c r="O350" s="277"/>
      <c r="P350" s="277"/>
      <c r="Q350" s="277"/>
      <c r="R350" s="277"/>
      <c r="S350" s="277"/>
      <c r="T350" s="277"/>
      <c r="Z350" s="82"/>
    </row>
    <row r="351" spans="1:26" ht="24" customHeight="1" x14ac:dyDescent="0.25">
      <c r="A351" s="18" t="str">
        <f t="shared" ref="A351:A374" si="70">IF(ISNA(INDEX($A$156:$T$287,MATCH($B351,$B$156:$B$287,0),1)),"",INDEX($A$156:$T$287,MATCH($B351,$B$156:$B$287,0),1))</f>
        <v>ULM3151</v>
      </c>
      <c r="B351" s="104" t="s">
        <v>169</v>
      </c>
      <c r="C351" s="104"/>
      <c r="D351" s="104"/>
      <c r="E351" s="104"/>
      <c r="F351" s="104"/>
      <c r="G351" s="104"/>
      <c r="H351" s="104"/>
      <c r="I351" s="104"/>
      <c r="J351" s="8">
        <f t="shared" ref="J351:J374" si="71">IF(ISNA(INDEX($A$156:$T$287,MATCH($B351,$B$156:$B$287,0),10)),"",INDEX($A$156:$T$287,MATCH($B351,$B$156:$B$287,0),10))</f>
        <v>4</v>
      </c>
      <c r="K351" s="8">
        <f t="shared" ref="K351:K374" si="72">IF(ISNA(INDEX($A$156:$T$287,MATCH($B351,$B$156:$B$287,0),11)),"",INDEX($A$156:$T$287,MATCH($B351,$B$156:$B$287,0),11))</f>
        <v>2</v>
      </c>
      <c r="L351" s="8">
        <f t="shared" ref="L351:L374" si="73">IF(ISNA(INDEX($A$156:$T$287,MATCH($B351,$B$156:$B$287,0),12)),"",INDEX($A$156:$T$287,MATCH($B351,$B$156:$B$287,0),12))</f>
        <v>1</v>
      </c>
      <c r="M351" s="8">
        <f t="shared" ref="M351:M374" si="74">IF(ISNA(INDEX($A$156:$T$287,MATCH($B351,$B$156:$B$287,0),13)),"",INDEX($A$156:$T$287,MATCH($B351,$B$156:$B$287,0),13))</f>
        <v>0</v>
      </c>
      <c r="N351" s="8">
        <f t="shared" ref="N351:N374" si="75">IF(ISNA(INDEX($A$156:$T$287,MATCH($B351,$B$156:$B$287,0),14)),"",INDEX($A$156:$T$287,MATCH($B351,$B$156:$B$287,0),14))</f>
        <v>3</v>
      </c>
      <c r="O351" s="8">
        <f t="shared" ref="O351:O374" si="76">IF(ISNA(INDEX($A$156:$T$287,MATCH($B351,$B$156:$B$287,0),15)),"",INDEX($A$156:$T$287,MATCH($B351,$B$156:$B$287,0),15))</f>
        <v>4</v>
      </c>
      <c r="P351" s="8">
        <f t="shared" ref="P351:P374" si="77">IF(ISNA(INDEX($A$156:$T$287,MATCH($B351,$B$156:$B$287,0),16)),"",INDEX($A$156:$T$287,MATCH($B351,$B$156:$B$287,0),16))</f>
        <v>7</v>
      </c>
      <c r="Q351" s="15" t="str">
        <f t="shared" ref="Q351:Q374" si="78">IF(ISNA(INDEX($A$156:$T$287,MATCH($B351,$B$156:$B$287,0),17)),"",INDEX($A$156:$T$287,MATCH($B351,$B$156:$B$287,0),17))</f>
        <v>E</v>
      </c>
      <c r="R351" s="15">
        <f t="shared" ref="R351:R374" si="79">IF(ISNA(INDEX($A$156:$T$287,MATCH($B351,$B$156:$B$287,0),18)),"",INDEX($A$156:$T$287,MATCH($B351,$B$156:$B$287,0),18))</f>
        <v>0</v>
      </c>
      <c r="S351" s="15">
        <f t="shared" ref="S351:S374" si="80">IF(ISNA(INDEX($A$156:$T$287,MATCH($B351,$B$156:$B$287,0),19)),"",INDEX($A$156:$T$287,MATCH($B351,$B$156:$B$287,0),19))</f>
        <v>0</v>
      </c>
      <c r="T351" s="15" t="str">
        <f t="shared" ref="T351:T374" si="81">IF(ISNA(INDEX($A$156:$T$287,MATCH($B351,$B$156:$B$287,0),20)),"",INDEX($A$156:$T$287,MATCH($B351,$B$156:$B$287,0),20))</f>
        <v>DS</v>
      </c>
      <c r="V351"/>
      <c r="Z351" s="85"/>
    </row>
    <row r="352" spans="1:26" ht="15" customHeight="1" x14ac:dyDescent="0.25">
      <c r="A352" s="18" t="str">
        <f t="shared" si="70"/>
        <v>ULM3152</v>
      </c>
      <c r="B352" s="104" t="s">
        <v>171</v>
      </c>
      <c r="C352" s="104"/>
      <c r="D352" s="104"/>
      <c r="E352" s="104"/>
      <c r="F352" s="104"/>
      <c r="G352" s="104"/>
      <c r="H352" s="104"/>
      <c r="I352" s="104"/>
      <c r="J352" s="8">
        <f t="shared" si="71"/>
        <v>4</v>
      </c>
      <c r="K352" s="8">
        <f t="shared" si="72"/>
        <v>2</v>
      </c>
      <c r="L352" s="8">
        <f t="shared" si="73"/>
        <v>1</v>
      </c>
      <c r="M352" s="8">
        <f t="shared" si="74"/>
        <v>0</v>
      </c>
      <c r="N352" s="8">
        <f t="shared" si="75"/>
        <v>3</v>
      </c>
      <c r="O352" s="8">
        <f t="shared" si="76"/>
        <v>4</v>
      </c>
      <c r="P352" s="8">
        <f t="shared" si="77"/>
        <v>7</v>
      </c>
      <c r="Q352" s="15" t="str">
        <f t="shared" si="78"/>
        <v>E</v>
      </c>
      <c r="R352" s="15">
        <f t="shared" si="79"/>
        <v>0</v>
      </c>
      <c r="S352" s="15">
        <f t="shared" si="80"/>
        <v>0</v>
      </c>
      <c r="T352" s="15" t="str">
        <f t="shared" si="81"/>
        <v>DS</v>
      </c>
      <c r="U352"/>
      <c r="V352"/>
      <c r="W352"/>
      <c r="X352"/>
      <c r="Y352"/>
      <c r="Z352" s="88"/>
    </row>
    <row r="353" spans="1:29" ht="28.5" customHeight="1" x14ac:dyDescent="0.25">
      <c r="A353" s="18" t="str">
        <f t="shared" si="70"/>
        <v>ULM3153</v>
      </c>
      <c r="B353" s="104" t="s">
        <v>173</v>
      </c>
      <c r="C353" s="104"/>
      <c r="D353" s="104"/>
      <c r="E353" s="104"/>
      <c r="F353" s="104"/>
      <c r="G353" s="104"/>
      <c r="H353" s="104"/>
      <c r="I353" s="104"/>
      <c r="J353" s="8">
        <f t="shared" si="71"/>
        <v>5</v>
      </c>
      <c r="K353" s="8">
        <f t="shared" si="72"/>
        <v>2</v>
      </c>
      <c r="L353" s="8">
        <f t="shared" si="73"/>
        <v>0</v>
      </c>
      <c r="M353" s="8">
        <f t="shared" si="74"/>
        <v>2</v>
      </c>
      <c r="N353" s="8">
        <f t="shared" si="75"/>
        <v>4</v>
      </c>
      <c r="O353" s="8">
        <f t="shared" si="76"/>
        <v>5</v>
      </c>
      <c r="P353" s="8">
        <f t="shared" si="77"/>
        <v>9</v>
      </c>
      <c r="Q353" s="15" t="str">
        <f t="shared" si="78"/>
        <v>E</v>
      </c>
      <c r="R353" s="15">
        <f t="shared" si="79"/>
        <v>0</v>
      </c>
      <c r="S353" s="15">
        <f t="shared" si="80"/>
        <v>0</v>
      </c>
      <c r="T353" s="15" t="str">
        <f t="shared" si="81"/>
        <v>DS</v>
      </c>
      <c r="U353"/>
      <c r="V353"/>
      <c r="W353"/>
      <c r="X353"/>
      <c r="Y353"/>
      <c r="Z353" s="2"/>
    </row>
    <row r="354" spans="1:29" ht="25.5" customHeight="1" x14ac:dyDescent="0.25">
      <c r="A354" s="18" t="str">
        <f t="shared" si="70"/>
        <v>ULM3154</v>
      </c>
      <c r="B354" s="104" t="s">
        <v>175</v>
      </c>
      <c r="C354" s="104"/>
      <c r="D354" s="104"/>
      <c r="E354" s="104"/>
      <c r="F354" s="104"/>
      <c r="G354" s="104"/>
      <c r="H354" s="104"/>
      <c r="I354" s="104"/>
      <c r="J354" s="8">
        <f t="shared" si="71"/>
        <v>4</v>
      </c>
      <c r="K354" s="8">
        <f t="shared" si="72"/>
        <v>2</v>
      </c>
      <c r="L354" s="8">
        <f t="shared" si="73"/>
        <v>1</v>
      </c>
      <c r="M354" s="8">
        <f t="shared" si="74"/>
        <v>0</v>
      </c>
      <c r="N354" s="8">
        <f t="shared" si="75"/>
        <v>3</v>
      </c>
      <c r="O354" s="8">
        <f t="shared" si="76"/>
        <v>4</v>
      </c>
      <c r="P354" s="8">
        <f t="shared" si="77"/>
        <v>7</v>
      </c>
      <c r="Q354" s="15">
        <f t="shared" si="78"/>
        <v>0</v>
      </c>
      <c r="R354" s="15" t="str">
        <f t="shared" si="79"/>
        <v>C</v>
      </c>
      <c r="S354" s="15">
        <f t="shared" si="80"/>
        <v>0</v>
      </c>
      <c r="T354" s="15" t="str">
        <f t="shared" si="81"/>
        <v>DS</v>
      </c>
      <c r="U354"/>
      <c r="V354"/>
      <c r="W354"/>
      <c r="X354"/>
      <c r="Y354"/>
      <c r="Z354" s="2"/>
    </row>
    <row r="355" spans="1:29" ht="19.7" customHeight="1" x14ac:dyDescent="0.25">
      <c r="A355" s="18" t="str">
        <f t="shared" si="70"/>
        <v>ULM3210</v>
      </c>
      <c r="B355" s="276" t="s">
        <v>179</v>
      </c>
      <c r="C355" s="276"/>
      <c r="D355" s="276"/>
      <c r="E355" s="276"/>
      <c r="F355" s="276"/>
      <c r="G355" s="276"/>
      <c r="H355" s="276"/>
      <c r="I355" s="276"/>
      <c r="J355" s="8">
        <f t="shared" si="71"/>
        <v>4</v>
      </c>
      <c r="K355" s="8">
        <f t="shared" si="72"/>
        <v>0</v>
      </c>
      <c r="L355" s="8">
        <f t="shared" si="73"/>
        <v>3</v>
      </c>
      <c r="M355" s="8">
        <f t="shared" si="74"/>
        <v>0</v>
      </c>
      <c r="N355" s="8">
        <f t="shared" si="75"/>
        <v>3</v>
      </c>
      <c r="O355" s="8">
        <f t="shared" si="76"/>
        <v>4</v>
      </c>
      <c r="P355" s="8">
        <f t="shared" si="77"/>
        <v>7</v>
      </c>
      <c r="Q355" s="15" t="str">
        <f t="shared" si="78"/>
        <v>E</v>
      </c>
      <c r="R355" s="15">
        <f t="shared" si="79"/>
        <v>0</v>
      </c>
      <c r="S355" s="15">
        <f t="shared" si="80"/>
        <v>0</v>
      </c>
      <c r="T355" s="15" t="str">
        <f t="shared" si="81"/>
        <v>DS</v>
      </c>
      <c r="U355"/>
      <c r="V355"/>
      <c r="W355"/>
      <c r="X355"/>
      <c r="Y355"/>
      <c r="Z355" s="2"/>
    </row>
    <row r="356" spans="1:29" ht="21.75" customHeight="1" x14ac:dyDescent="0.25">
      <c r="A356" s="18" t="str">
        <f t="shared" si="70"/>
        <v>ULM3255</v>
      </c>
      <c r="B356" s="104" t="s">
        <v>183</v>
      </c>
      <c r="C356" s="104"/>
      <c r="D356" s="104"/>
      <c r="E356" s="104"/>
      <c r="F356" s="104"/>
      <c r="G356" s="104"/>
      <c r="H356" s="104"/>
      <c r="I356" s="104"/>
      <c r="J356" s="8">
        <f t="shared" si="71"/>
        <v>7</v>
      </c>
      <c r="K356" s="8">
        <f t="shared" si="72"/>
        <v>2</v>
      </c>
      <c r="L356" s="8">
        <f t="shared" si="73"/>
        <v>3</v>
      </c>
      <c r="M356" s="8">
        <f t="shared" si="74"/>
        <v>0</v>
      </c>
      <c r="N356" s="8">
        <f t="shared" si="75"/>
        <v>5</v>
      </c>
      <c r="O356" s="8">
        <f t="shared" si="76"/>
        <v>8</v>
      </c>
      <c r="P356" s="8">
        <f t="shared" si="77"/>
        <v>13</v>
      </c>
      <c r="Q356" s="15" t="str">
        <f t="shared" si="78"/>
        <v>E</v>
      </c>
      <c r="R356" s="15">
        <f t="shared" si="79"/>
        <v>0</v>
      </c>
      <c r="S356" s="15">
        <f t="shared" si="80"/>
        <v>0</v>
      </c>
      <c r="T356" s="15" t="str">
        <f t="shared" si="81"/>
        <v>DS</v>
      </c>
      <c r="U356"/>
      <c r="V356"/>
      <c r="W356"/>
      <c r="X356"/>
      <c r="Y356"/>
      <c r="Z356" s="2"/>
      <c r="AA356" s="2"/>
      <c r="AB356" s="2"/>
      <c r="AC356" s="2"/>
    </row>
    <row r="357" spans="1:29" ht="23.25" customHeight="1" x14ac:dyDescent="0.25">
      <c r="A357" s="18" t="str">
        <f t="shared" si="70"/>
        <v>ULM3212</v>
      </c>
      <c r="B357" s="104" t="s">
        <v>185</v>
      </c>
      <c r="C357" s="104"/>
      <c r="D357" s="104"/>
      <c r="E357" s="104"/>
      <c r="F357" s="104"/>
      <c r="G357" s="104"/>
      <c r="H357" s="104"/>
      <c r="I357" s="104"/>
      <c r="J357" s="8">
        <f t="shared" si="71"/>
        <v>4</v>
      </c>
      <c r="K357" s="8">
        <f t="shared" si="72"/>
        <v>2</v>
      </c>
      <c r="L357" s="8">
        <f t="shared" si="73"/>
        <v>1</v>
      </c>
      <c r="M357" s="8">
        <f t="shared" si="74"/>
        <v>0</v>
      </c>
      <c r="N357" s="8">
        <f t="shared" si="75"/>
        <v>3</v>
      </c>
      <c r="O357" s="8">
        <f t="shared" si="76"/>
        <v>4</v>
      </c>
      <c r="P357" s="8">
        <f t="shared" si="77"/>
        <v>7</v>
      </c>
      <c r="Q357" s="15" t="str">
        <f t="shared" si="78"/>
        <v>E</v>
      </c>
      <c r="R357" s="15">
        <f t="shared" si="79"/>
        <v>0</v>
      </c>
      <c r="S357" s="15">
        <f t="shared" si="80"/>
        <v>0</v>
      </c>
      <c r="T357" s="15" t="str">
        <f t="shared" si="81"/>
        <v>DS</v>
      </c>
      <c r="U357"/>
      <c r="V357"/>
      <c r="W357"/>
      <c r="X357"/>
      <c r="Y357"/>
      <c r="Z357" s="2"/>
      <c r="AA357" s="2"/>
      <c r="AB357" s="2"/>
      <c r="AC357" s="2"/>
    </row>
    <row r="358" spans="1:29" ht="12.75" customHeight="1" x14ac:dyDescent="0.25">
      <c r="A358" s="18" t="str">
        <f t="shared" si="70"/>
        <v>ULX0001</v>
      </c>
      <c r="B358" s="276" t="s">
        <v>189</v>
      </c>
      <c r="C358" s="276"/>
      <c r="D358" s="276"/>
      <c r="E358" s="276"/>
      <c r="F358" s="276"/>
      <c r="G358" s="276"/>
      <c r="H358" s="276"/>
      <c r="I358" s="276"/>
      <c r="J358" s="8">
        <f t="shared" si="71"/>
        <v>4</v>
      </c>
      <c r="K358" s="8">
        <f t="shared" si="72"/>
        <v>2</v>
      </c>
      <c r="L358" s="8">
        <f t="shared" si="73"/>
        <v>1</v>
      </c>
      <c r="M358" s="8">
        <f t="shared" si="74"/>
        <v>0</v>
      </c>
      <c r="N358" s="8">
        <f t="shared" si="75"/>
        <v>3</v>
      </c>
      <c r="O358" s="8">
        <f t="shared" si="76"/>
        <v>4</v>
      </c>
      <c r="P358" s="8">
        <f t="shared" si="77"/>
        <v>7</v>
      </c>
      <c r="Q358" s="15">
        <f t="shared" si="78"/>
        <v>0</v>
      </c>
      <c r="R358" s="15" t="str">
        <f t="shared" si="79"/>
        <v>C</v>
      </c>
      <c r="S358" s="15">
        <f t="shared" si="80"/>
        <v>0</v>
      </c>
      <c r="T358" s="15" t="str">
        <f t="shared" si="81"/>
        <v>DS</v>
      </c>
      <c r="U358"/>
      <c r="V358"/>
      <c r="W358"/>
      <c r="X358"/>
      <c r="Y358"/>
      <c r="Z358" s="2"/>
      <c r="AA358" s="2"/>
      <c r="AB358" s="2"/>
      <c r="AC358" s="2"/>
    </row>
    <row r="359" spans="1:29" ht="15" x14ac:dyDescent="0.25">
      <c r="A359" s="18" t="str">
        <f t="shared" si="70"/>
        <v>ULM3314</v>
      </c>
      <c r="B359" s="276" t="s">
        <v>197</v>
      </c>
      <c r="C359" s="276"/>
      <c r="D359" s="276"/>
      <c r="E359" s="276"/>
      <c r="F359" s="276"/>
      <c r="G359" s="276"/>
      <c r="H359" s="276"/>
      <c r="I359" s="276"/>
      <c r="J359" s="8">
        <f t="shared" si="71"/>
        <v>5</v>
      </c>
      <c r="K359" s="8">
        <f t="shared" si="72"/>
        <v>2</v>
      </c>
      <c r="L359" s="8">
        <f t="shared" si="73"/>
        <v>0</v>
      </c>
      <c r="M359" s="8">
        <f t="shared" si="74"/>
        <v>3</v>
      </c>
      <c r="N359" s="8">
        <f t="shared" si="75"/>
        <v>5</v>
      </c>
      <c r="O359" s="8">
        <f t="shared" si="76"/>
        <v>4</v>
      </c>
      <c r="P359" s="8">
        <f t="shared" si="77"/>
        <v>9</v>
      </c>
      <c r="Q359" s="15" t="str">
        <f t="shared" si="78"/>
        <v>E</v>
      </c>
      <c r="R359" s="15">
        <f t="shared" si="79"/>
        <v>0</v>
      </c>
      <c r="S359" s="15">
        <f t="shared" si="80"/>
        <v>0</v>
      </c>
      <c r="T359" s="15" t="str">
        <f t="shared" si="81"/>
        <v>DS</v>
      </c>
      <c r="U359"/>
      <c r="V359"/>
      <c r="W359"/>
      <c r="X359"/>
      <c r="Y359"/>
      <c r="Z359" s="2"/>
      <c r="AA359" s="2"/>
      <c r="AB359" s="2"/>
      <c r="AC359" s="2"/>
    </row>
    <row r="360" spans="1:29" ht="19.7" customHeight="1" x14ac:dyDescent="0.25">
      <c r="A360" s="18" t="str">
        <f t="shared" si="70"/>
        <v>ULM3358</v>
      </c>
      <c r="B360" s="276" t="s">
        <v>199</v>
      </c>
      <c r="C360" s="276"/>
      <c r="D360" s="276"/>
      <c r="E360" s="276"/>
      <c r="F360" s="276"/>
      <c r="G360" s="276"/>
      <c r="H360" s="276"/>
      <c r="I360" s="276"/>
      <c r="J360" s="8">
        <f t="shared" si="71"/>
        <v>5</v>
      </c>
      <c r="K360" s="8">
        <f t="shared" si="72"/>
        <v>2</v>
      </c>
      <c r="L360" s="8">
        <f t="shared" si="73"/>
        <v>1</v>
      </c>
      <c r="M360" s="8">
        <f t="shared" si="74"/>
        <v>0</v>
      </c>
      <c r="N360" s="8">
        <f t="shared" si="75"/>
        <v>3</v>
      </c>
      <c r="O360" s="8">
        <f t="shared" si="76"/>
        <v>6</v>
      </c>
      <c r="P360" s="8">
        <f t="shared" si="77"/>
        <v>9</v>
      </c>
      <c r="Q360" s="15" t="str">
        <f t="shared" si="78"/>
        <v>E</v>
      </c>
      <c r="R360" s="15">
        <f t="shared" si="79"/>
        <v>0</v>
      </c>
      <c r="S360" s="15">
        <f t="shared" si="80"/>
        <v>0</v>
      </c>
      <c r="T360" s="15" t="str">
        <f t="shared" si="81"/>
        <v>DS</v>
      </c>
      <c r="U360"/>
      <c r="V360"/>
      <c r="W360"/>
      <c r="X360"/>
      <c r="Y360"/>
      <c r="Z360" s="2"/>
      <c r="AA360" s="2"/>
      <c r="AB360" s="2"/>
      <c r="AC360" s="2"/>
    </row>
    <row r="361" spans="1:29" ht="15" customHeight="1" x14ac:dyDescent="0.25">
      <c r="A361" s="18" t="str">
        <f t="shared" si="70"/>
        <v>ULM3359</v>
      </c>
      <c r="B361" s="276" t="s">
        <v>201</v>
      </c>
      <c r="C361" s="276"/>
      <c r="D361" s="276"/>
      <c r="E361" s="276"/>
      <c r="F361" s="276"/>
      <c r="G361" s="276"/>
      <c r="H361" s="276"/>
      <c r="I361" s="276"/>
      <c r="J361" s="8">
        <f t="shared" si="71"/>
        <v>4</v>
      </c>
      <c r="K361" s="8">
        <f t="shared" si="72"/>
        <v>2</v>
      </c>
      <c r="L361" s="8">
        <f t="shared" si="73"/>
        <v>1</v>
      </c>
      <c r="M361" s="8">
        <f t="shared" si="74"/>
        <v>0</v>
      </c>
      <c r="N361" s="8">
        <f t="shared" si="75"/>
        <v>3</v>
      </c>
      <c r="O361" s="8">
        <f t="shared" si="76"/>
        <v>4</v>
      </c>
      <c r="P361" s="8">
        <f t="shared" si="77"/>
        <v>7</v>
      </c>
      <c r="Q361" s="15">
        <f t="shared" si="78"/>
        <v>0</v>
      </c>
      <c r="R361" s="15" t="str">
        <f t="shared" si="79"/>
        <v>C</v>
      </c>
      <c r="S361" s="15">
        <f t="shared" si="80"/>
        <v>0</v>
      </c>
      <c r="T361" s="15" t="str">
        <f t="shared" si="81"/>
        <v>DS</v>
      </c>
      <c r="U361"/>
      <c r="V361"/>
      <c r="W361"/>
      <c r="X361"/>
      <c r="Y361"/>
      <c r="Z361" s="2"/>
      <c r="AA361" s="2"/>
      <c r="AB361" s="2"/>
      <c r="AC361" s="2"/>
    </row>
    <row r="362" spans="1:29" ht="15" customHeight="1" x14ac:dyDescent="0.25">
      <c r="A362" s="18" t="str">
        <f t="shared" si="70"/>
        <v>ULM3361</v>
      </c>
      <c r="B362" s="276" t="s">
        <v>205</v>
      </c>
      <c r="C362" s="276"/>
      <c r="D362" s="276"/>
      <c r="E362" s="276"/>
      <c r="F362" s="276"/>
      <c r="G362" s="276"/>
      <c r="H362" s="276"/>
      <c r="I362" s="276"/>
      <c r="J362" s="8">
        <f t="shared" si="71"/>
        <v>4</v>
      </c>
      <c r="K362" s="8">
        <f t="shared" si="72"/>
        <v>0</v>
      </c>
      <c r="L362" s="8">
        <f t="shared" si="73"/>
        <v>0</v>
      </c>
      <c r="M362" s="8">
        <f t="shared" si="74"/>
        <v>6</v>
      </c>
      <c r="N362" s="8">
        <f t="shared" si="75"/>
        <v>6</v>
      </c>
      <c r="O362" s="8">
        <f t="shared" si="76"/>
        <v>1</v>
      </c>
      <c r="P362" s="8">
        <f t="shared" si="77"/>
        <v>7</v>
      </c>
      <c r="Q362" s="15">
        <f t="shared" si="78"/>
        <v>0</v>
      </c>
      <c r="R362" s="15" t="str">
        <f t="shared" si="79"/>
        <v>C</v>
      </c>
      <c r="S362" s="15">
        <f t="shared" si="80"/>
        <v>0</v>
      </c>
      <c r="T362" s="15" t="str">
        <f t="shared" si="81"/>
        <v>DS</v>
      </c>
      <c r="U362"/>
      <c r="V362"/>
      <c r="W362"/>
      <c r="X362"/>
      <c r="Y362"/>
      <c r="Z362" s="2"/>
      <c r="AA362" s="2"/>
      <c r="AB362" s="2"/>
      <c r="AC362" s="2"/>
    </row>
    <row r="363" spans="1:29" ht="15" x14ac:dyDescent="0.25">
      <c r="A363" s="18" t="str">
        <f t="shared" si="70"/>
        <v>ULX0002</v>
      </c>
      <c r="B363" s="276" t="s">
        <v>207</v>
      </c>
      <c r="C363" s="276"/>
      <c r="D363" s="276"/>
      <c r="E363" s="276"/>
      <c r="F363" s="276"/>
      <c r="G363" s="276"/>
      <c r="H363" s="276"/>
      <c r="I363" s="276"/>
      <c r="J363" s="8">
        <f t="shared" si="71"/>
        <v>4</v>
      </c>
      <c r="K363" s="8">
        <f t="shared" si="72"/>
        <v>2</v>
      </c>
      <c r="L363" s="8">
        <f t="shared" si="73"/>
        <v>1</v>
      </c>
      <c r="M363" s="8">
        <f t="shared" si="74"/>
        <v>0</v>
      </c>
      <c r="N363" s="8">
        <f t="shared" si="75"/>
        <v>3</v>
      </c>
      <c r="O363" s="8">
        <f t="shared" si="76"/>
        <v>4</v>
      </c>
      <c r="P363" s="8">
        <f t="shared" si="77"/>
        <v>7</v>
      </c>
      <c r="Q363" s="15" t="str">
        <f t="shared" si="78"/>
        <v>E</v>
      </c>
      <c r="R363" s="15">
        <f t="shared" si="79"/>
        <v>0</v>
      </c>
      <c r="S363" s="15">
        <f t="shared" si="80"/>
        <v>0</v>
      </c>
      <c r="T363" s="15" t="str">
        <f t="shared" si="81"/>
        <v>DS</v>
      </c>
      <c r="U363"/>
      <c r="V363"/>
      <c r="W363"/>
      <c r="X363"/>
      <c r="Y363"/>
      <c r="Z363" s="2"/>
      <c r="AA363" s="2"/>
      <c r="AB363" s="2"/>
      <c r="AC363" s="2"/>
    </row>
    <row r="364" spans="1:29" ht="15" x14ac:dyDescent="0.25">
      <c r="A364" s="18" t="str">
        <f t="shared" si="70"/>
        <v>ULX0002</v>
      </c>
      <c r="B364" s="276" t="s">
        <v>208</v>
      </c>
      <c r="C364" s="276"/>
      <c r="D364" s="276"/>
      <c r="E364" s="276"/>
      <c r="F364" s="276"/>
      <c r="G364" s="276"/>
      <c r="H364" s="276"/>
      <c r="I364" s="276"/>
      <c r="J364" s="8">
        <f t="shared" si="71"/>
        <v>4</v>
      </c>
      <c r="K364" s="8">
        <f t="shared" si="72"/>
        <v>2</v>
      </c>
      <c r="L364" s="8">
        <f t="shared" si="73"/>
        <v>1</v>
      </c>
      <c r="M364" s="8">
        <f t="shared" si="74"/>
        <v>0</v>
      </c>
      <c r="N364" s="8">
        <f t="shared" si="75"/>
        <v>3</v>
      </c>
      <c r="O364" s="8">
        <f t="shared" si="76"/>
        <v>4</v>
      </c>
      <c r="P364" s="8">
        <f t="shared" si="77"/>
        <v>7</v>
      </c>
      <c r="Q364" s="15" t="str">
        <f t="shared" si="78"/>
        <v>E</v>
      </c>
      <c r="R364" s="15">
        <f t="shared" si="79"/>
        <v>0</v>
      </c>
      <c r="S364" s="15">
        <f t="shared" si="80"/>
        <v>0</v>
      </c>
      <c r="T364" s="15" t="str">
        <f t="shared" si="81"/>
        <v>DD</v>
      </c>
      <c r="U364"/>
      <c r="V364"/>
      <c r="W364"/>
      <c r="X364"/>
      <c r="Y364"/>
      <c r="Z364" s="2"/>
      <c r="AA364" s="2"/>
      <c r="AB364" s="2"/>
      <c r="AC364" s="2"/>
    </row>
    <row r="365" spans="1:29" ht="15" x14ac:dyDescent="0.25">
      <c r="A365" s="18" t="str">
        <f t="shared" si="70"/>
        <v>ULM3421</v>
      </c>
      <c r="B365" s="276" t="s">
        <v>210</v>
      </c>
      <c r="C365" s="276"/>
      <c r="D365" s="276"/>
      <c r="E365" s="276"/>
      <c r="F365" s="276"/>
      <c r="G365" s="276"/>
      <c r="H365" s="276"/>
      <c r="I365" s="276"/>
      <c r="J365" s="8">
        <f t="shared" si="71"/>
        <v>4</v>
      </c>
      <c r="K365" s="8">
        <f t="shared" si="72"/>
        <v>2</v>
      </c>
      <c r="L365" s="8">
        <f t="shared" si="73"/>
        <v>0</v>
      </c>
      <c r="M365" s="8">
        <f t="shared" si="74"/>
        <v>2</v>
      </c>
      <c r="N365" s="8">
        <f t="shared" si="75"/>
        <v>4</v>
      </c>
      <c r="O365" s="8">
        <f t="shared" si="76"/>
        <v>3</v>
      </c>
      <c r="P365" s="8">
        <f t="shared" si="77"/>
        <v>7</v>
      </c>
      <c r="Q365" s="15" t="str">
        <f t="shared" si="78"/>
        <v>E</v>
      </c>
      <c r="R365" s="15">
        <f t="shared" si="79"/>
        <v>0</v>
      </c>
      <c r="S365" s="15">
        <f t="shared" si="80"/>
        <v>0</v>
      </c>
      <c r="T365" s="15" t="str">
        <f t="shared" si="81"/>
        <v>DS</v>
      </c>
      <c r="U365"/>
      <c r="V365"/>
      <c r="W365"/>
      <c r="X365"/>
      <c r="Y365"/>
      <c r="Z365" s="2"/>
      <c r="AA365" s="2"/>
      <c r="AB365" s="2"/>
      <c r="AC365" s="2"/>
    </row>
    <row r="366" spans="1:29" ht="27" customHeight="1" x14ac:dyDescent="0.25">
      <c r="A366" s="18" t="str">
        <f t="shared" si="70"/>
        <v>ULM3463</v>
      </c>
      <c r="B366" s="104" t="s">
        <v>216</v>
      </c>
      <c r="C366" s="104"/>
      <c r="D366" s="104"/>
      <c r="E366" s="104"/>
      <c r="F366" s="104"/>
      <c r="G366" s="104"/>
      <c r="H366" s="104"/>
      <c r="I366" s="104"/>
      <c r="J366" s="8">
        <f t="shared" si="71"/>
        <v>6</v>
      </c>
      <c r="K366" s="8">
        <f t="shared" si="72"/>
        <v>2</v>
      </c>
      <c r="L366" s="8">
        <f t="shared" si="73"/>
        <v>1</v>
      </c>
      <c r="M366" s="8">
        <f t="shared" si="74"/>
        <v>0</v>
      </c>
      <c r="N366" s="8">
        <f t="shared" si="75"/>
        <v>3</v>
      </c>
      <c r="O366" s="8">
        <f t="shared" si="76"/>
        <v>8</v>
      </c>
      <c r="P366" s="8">
        <f t="shared" si="77"/>
        <v>11</v>
      </c>
      <c r="Q366" s="15">
        <f t="shared" si="78"/>
        <v>0</v>
      </c>
      <c r="R366" s="15" t="str">
        <f t="shared" si="79"/>
        <v>C</v>
      </c>
      <c r="S366" s="15">
        <f t="shared" si="80"/>
        <v>0</v>
      </c>
      <c r="T366" s="15" t="str">
        <f t="shared" si="81"/>
        <v>DS</v>
      </c>
      <c r="U366"/>
      <c r="V366"/>
      <c r="W366"/>
      <c r="X366"/>
      <c r="Y366"/>
      <c r="Z366" s="2"/>
      <c r="AA366" s="2"/>
      <c r="AB366" s="2"/>
      <c r="AC366" s="2"/>
    </row>
    <row r="367" spans="1:29" ht="15" customHeight="1" x14ac:dyDescent="0.25">
      <c r="A367" s="18" t="str">
        <f t="shared" si="70"/>
        <v>ULM3464</v>
      </c>
      <c r="B367" s="276" t="s">
        <v>218</v>
      </c>
      <c r="C367" s="276"/>
      <c r="D367" s="276"/>
      <c r="E367" s="276"/>
      <c r="F367" s="276"/>
      <c r="G367" s="276"/>
      <c r="H367" s="276"/>
      <c r="I367" s="276"/>
      <c r="J367" s="8">
        <f t="shared" si="71"/>
        <v>4</v>
      </c>
      <c r="K367" s="8">
        <f t="shared" si="72"/>
        <v>0</v>
      </c>
      <c r="L367" s="8">
        <f t="shared" si="73"/>
        <v>0</v>
      </c>
      <c r="M367" s="8">
        <f t="shared" si="74"/>
        <v>6</v>
      </c>
      <c r="N367" s="8">
        <f t="shared" si="75"/>
        <v>6</v>
      </c>
      <c r="O367" s="8">
        <f t="shared" si="76"/>
        <v>1</v>
      </c>
      <c r="P367" s="8">
        <f t="shared" si="77"/>
        <v>7</v>
      </c>
      <c r="Q367" s="15">
        <f t="shared" si="78"/>
        <v>0</v>
      </c>
      <c r="R367" s="15" t="str">
        <f t="shared" si="79"/>
        <v>C</v>
      </c>
      <c r="S367" s="15">
        <f t="shared" si="80"/>
        <v>0</v>
      </c>
      <c r="T367" s="15" t="str">
        <f t="shared" si="81"/>
        <v>DS</v>
      </c>
      <c r="U367"/>
      <c r="V367"/>
      <c r="W367"/>
      <c r="X367"/>
      <c r="Y367"/>
      <c r="Z367" s="2"/>
      <c r="AA367" s="2"/>
      <c r="AB367" s="2"/>
      <c r="AC367" s="2"/>
    </row>
    <row r="368" spans="1:29" ht="12.75" customHeight="1" x14ac:dyDescent="0.25">
      <c r="A368" s="18" t="str">
        <f t="shared" si="70"/>
        <v>ULX0003</v>
      </c>
      <c r="B368" s="276" t="s">
        <v>474</v>
      </c>
      <c r="C368" s="276"/>
      <c r="D368" s="276"/>
      <c r="E368" s="276"/>
      <c r="F368" s="276"/>
      <c r="G368" s="276"/>
      <c r="H368" s="276"/>
      <c r="I368" s="276"/>
      <c r="J368" s="8">
        <f t="shared" si="71"/>
        <v>4</v>
      </c>
      <c r="K368" s="8">
        <f t="shared" si="72"/>
        <v>2</v>
      </c>
      <c r="L368" s="8">
        <f t="shared" si="73"/>
        <v>1</v>
      </c>
      <c r="M368" s="8">
        <f t="shared" si="74"/>
        <v>0</v>
      </c>
      <c r="N368" s="8">
        <f t="shared" si="75"/>
        <v>3</v>
      </c>
      <c r="O368" s="8">
        <f t="shared" si="76"/>
        <v>4</v>
      </c>
      <c r="P368" s="8">
        <f t="shared" si="77"/>
        <v>7</v>
      </c>
      <c r="Q368" s="15" t="str">
        <f t="shared" si="78"/>
        <v>E</v>
      </c>
      <c r="R368" s="15">
        <f t="shared" si="79"/>
        <v>0</v>
      </c>
      <c r="S368" s="15">
        <f t="shared" si="80"/>
        <v>0</v>
      </c>
      <c r="T368" s="15" t="str">
        <f t="shared" si="81"/>
        <v>DS</v>
      </c>
      <c r="U368"/>
      <c r="V368"/>
      <c r="W368"/>
      <c r="X368"/>
      <c r="Y368"/>
      <c r="Z368" s="2"/>
      <c r="AA368" s="2"/>
      <c r="AB368" s="2"/>
      <c r="AC368" s="2"/>
    </row>
    <row r="369" spans="1:29" ht="15" customHeight="1" x14ac:dyDescent="0.25">
      <c r="A369" s="18" t="str">
        <f t="shared" si="70"/>
        <v>ULX0003</v>
      </c>
      <c r="B369" s="276" t="s">
        <v>475</v>
      </c>
      <c r="C369" s="276"/>
      <c r="D369" s="276"/>
      <c r="E369" s="276"/>
      <c r="F369" s="276"/>
      <c r="G369" s="276"/>
      <c r="H369" s="276"/>
      <c r="I369" s="276"/>
      <c r="J369" s="8">
        <f t="shared" si="71"/>
        <v>4</v>
      </c>
      <c r="K369" s="8">
        <f t="shared" si="72"/>
        <v>2</v>
      </c>
      <c r="L369" s="8">
        <f t="shared" si="73"/>
        <v>1</v>
      </c>
      <c r="M369" s="8">
        <f t="shared" si="74"/>
        <v>0</v>
      </c>
      <c r="N369" s="8">
        <f t="shared" si="75"/>
        <v>3</v>
      </c>
      <c r="O369" s="8">
        <f t="shared" si="76"/>
        <v>4</v>
      </c>
      <c r="P369" s="8">
        <f t="shared" si="77"/>
        <v>7</v>
      </c>
      <c r="Q369" s="15" t="str">
        <f t="shared" si="78"/>
        <v>E</v>
      </c>
      <c r="R369" s="15">
        <f t="shared" si="79"/>
        <v>0</v>
      </c>
      <c r="S369" s="15">
        <f t="shared" si="80"/>
        <v>0</v>
      </c>
      <c r="T369" s="15" t="str">
        <f t="shared" si="81"/>
        <v>DS</v>
      </c>
      <c r="U369"/>
      <c r="V369"/>
      <c r="W369"/>
      <c r="X369"/>
      <c r="Y369"/>
      <c r="Z369" s="2"/>
      <c r="AA369" s="2"/>
      <c r="AB369" s="2"/>
      <c r="AC369" s="2"/>
    </row>
    <row r="370" spans="1:29" ht="26.25" customHeight="1" x14ac:dyDescent="0.25">
      <c r="A370" s="18" t="str">
        <f t="shared" si="70"/>
        <v>ULM3565</v>
      </c>
      <c r="B370" s="104" t="s">
        <v>225</v>
      </c>
      <c r="C370" s="104"/>
      <c r="D370" s="104"/>
      <c r="E370" s="104"/>
      <c r="F370" s="104"/>
      <c r="G370" s="104"/>
      <c r="H370" s="104"/>
      <c r="I370" s="104"/>
      <c r="J370" s="8">
        <f t="shared" si="71"/>
        <v>5</v>
      </c>
      <c r="K370" s="8">
        <f t="shared" si="72"/>
        <v>2</v>
      </c>
      <c r="L370" s="8">
        <f t="shared" si="73"/>
        <v>1</v>
      </c>
      <c r="M370" s="8">
        <f t="shared" si="74"/>
        <v>0</v>
      </c>
      <c r="N370" s="8">
        <f t="shared" si="75"/>
        <v>3</v>
      </c>
      <c r="O370" s="8">
        <f t="shared" si="76"/>
        <v>6</v>
      </c>
      <c r="P370" s="8">
        <f t="shared" si="77"/>
        <v>9</v>
      </c>
      <c r="Q370" s="15" t="str">
        <f t="shared" si="78"/>
        <v>E</v>
      </c>
      <c r="R370" s="15">
        <f t="shared" si="79"/>
        <v>0</v>
      </c>
      <c r="S370" s="15">
        <f t="shared" si="80"/>
        <v>0</v>
      </c>
      <c r="T370" s="15" t="str">
        <f t="shared" si="81"/>
        <v>DS</v>
      </c>
      <c r="U370"/>
      <c r="V370"/>
      <c r="W370"/>
      <c r="X370"/>
      <c r="Y370"/>
      <c r="Z370" s="2"/>
      <c r="AA370" s="2"/>
      <c r="AB370" s="2"/>
      <c r="AC370" s="2"/>
    </row>
    <row r="371" spans="1:29" ht="21" customHeight="1" x14ac:dyDescent="0.25">
      <c r="A371" s="18" t="str">
        <f t="shared" si="70"/>
        <v>ULM3567</v>
      </c>
      <c r="B371" s="104" t="s">
        <v>229</v>
      </c>
      <c r="C371" s="104"/>
      <c r="D371" s="104"/>
      <c r="E371" s="104"/>
      <c r="F371" s="104"/>
      <c r="G371" s="104"/>
      <c r="H371" s="104"/>
      <c r="I371" s="104"/>
      <c r="J371" s="8">
        <f t="shared" si="71"/>
        <v>4</v>
      </c>
      <c r="K371" s="8">
        <f t="shared" si="72"/>
        <v>2</v>
      </c>
      <c r="L371" s="8">
        <f t="shared" si="73"/>
        <v>1</v>
      </c>
      <c r="M371" s="8">
        <f t="shared" si="74"/>
        <v>0</v>
      </c>
      <c r="N371" s="8">
        <f t="shared" si="75"/>
        <v>3</v>
      </c>
      <c r="O371" s="8">
        <f t="shared" si="76"/>
        <v>4</v>
      </c>
      <c r="P371" s="8">
        <f t="shared" si="77"/>
        <v>7</v>
      </c>
      <c r="Q371" s="15" t="str">
        <f t="shared" si="78"/>
        <v>E</v>
      </c>
      <c r="R371" s="15">
        <f t="shared" si="79"/>
        <v>0</v>
      </c>
      <c r="S371" s="15">
        <f t="shared" si="80"/>
        <v>0</v>
      </c>
      <c r="T371" s="15" t="str">
        <f t="shared" si="81"/>
        <v>DS</v>
      </c>
      <c r="U371"/>
      <c r="V371"/>
      <c r="W371"/>
      <c r="X371"/>
      <c r="Y371"/>
      <c r="AA371" s="2"/>
      <c r="AB371" s="2"/>
      <c r="AC371" s="2"/>
    </row>
    <row r="372" spans="1:29" ht="24.75" customHeight="1" x14ac:dyDescent="0.25">
      <c r="A372" s="18" t="str">
        <f t="shared" si="70"/>
        <v>ULM3568</v>
      </c>
      <c r="B372" s="104" t="s">
        <v>231</v>
      </c>
      <c r="C372" s="104"/>
      <c r="D372" s="104"/>
      <c r="E372" s="104"/>
      <c r="F372" s="104"/>
      <c r="G372" s="104"/>
      <c r="H372" s="104"/>
      <c r="I372" s="104"/>
      <c r="J372" s="8">
        <f t="shared" si="71"/>
        <v>3</v>
      </c>
      <c r="K372" s="8">
        <f t="shared" si="72"/>
        <v>0</v>
      </c>
      <c r="L372" s="8">
        <f t="shared" si="73"/>
        <v>2</v>
      </c>
      <c r="M372" s="8">
        <f t="shared" si="74"/>
        <v>0</v>
      </c>
      <c r="N372" s="8">
        <f t="shared" si="75"/>
        <v>2</v>
      </c>
      <c r="O372" s="8">
        <f t="shared" si="76"/>
        <v>3</v>
      </c>
      <c r="P372" s="8">
        <f t="shared" si="77"/>
        <v>5</v>
      </c>
      <c r="Q372" s="15">
        <f t="shared" si="78"/>
        <v>0</v>
      </c>
      <c r="R372" s="15" t="str">
        <f t="shared" si="79"/>
        <v>C</v>
      </c>
      <c r="S372" s="15">
        <f t="shared" si="80"/>
        <v>0</v>
      </c>
      <c r="T372" s="15" t="str">
        <f t="shared" si="81"/>
        <v>DS</v>
      </c>
      <c r="U372"/>
      <c r="V372"/>
      <c r="W372"/>
      <c r="X372"/>
      <c r="Y372"/>
      <c r="AA372" s="2"/>
      <c r="AB372" s="2"/>
      <c r="AC372" s="2"/>
    </row>
    <row r="373" spans="1:29" ht="15" x14ac:dyDescent="0.25">
      <c r="A373" s="18" t="str">
        <f t="shared" si="70"/>
        <v>ULX0004</v>
      </c>
      <c r="B373" s="276" t="s">
        <v>498</v>
      </c>
      <c r="C373" s="276"/>
      <c r="D373" s="276"/>
      <c r="E373" s="276"/>
      <c r="F373" s="276"/>
      <c r="G373" s="276"/>
      <c r="H373" s="276"/>
      <c r="I373" s="276"/>
      <c r="J373" s="8">
        <f t="shared" si="71"/>
        <v>4</v>
      </c>
      <c r="K373" s="8">
        <f t="shared" si="72"/>
        <v>2</v>
      </c>
      <c r="L373" s="8">
        <f t="shared" si="73"/>
        <v>2</v>
      </c>
      <c r="M373" s="8">
        <f t="shared" si="74"/>
        <v>0</v>
      </c>
      <c r="N373" s="8">
        <f t="shared" si="75"/>
        <v>4</v>
      </c>
      <c r="O373" s="8">
        <f t="shared" si="76"/>
        <v>3</v>
      </c>
      <c r="P373" s="8">
        <f t="shared" si="77"/>
        <v>7</v>
      </c>
      <c r="Q373" s="15" t="str">
        <f t="shared" si="78"/>
        <v>E</v>
      </c>
      <c r="R373" s="15">
        <f t="shared" si="79"/>
        <v>0</v>
      </c>
      <c r="S373" s="15">
        <f t="shared" si="80"/>
        <v>0</v>
      </c>
      <c r="T373" s="15" t="str">
        <f t="shared" si="81"/>
        <v>DS</v>
      </c>
      <c r="U373"/>
      <c r="V373"/>
      <c r="W373"/>
      <c r="X373"/>
      <c r="Y373"/>
      <c r="AA373" s="2"/>
      <c r="AB373" s="2"/>
      <c r="AC373" s="2"/>
    </row>
    <row r="374" spans="1:29" ht="15" x14ac:dyDescent="0.25">
      <c r="A374" s="18" t="str">
        <f t="shared" si="70"/>
        <v>ULX0004</v>
      </c>
      <c r="B374" s="276" t="s">
        <v>499</v>
      </c>
      <c r="C374" s="276"/>
      <c r="D374" s="276"/>
      <c r="E374" s="276"/>
      <c r="F374" s="276"/>
      <c r="G374" s="276"/>
      <c r="H374" s="276"/>
      <c r="I374" s="276"/>
      <c r="J374" s="8">
        <f t="shared" si="71"/>
        <v>4</v>
      </c>
      <c r="K374" s="8">
        <f t="shared" si="72"/>
        <v>2</v>
      </c>
      <c r="L374" s="8">
        <f t="shared" si="73"/>
        <v>2</v>
      </c>
      <c r="M374" s="8">
        <f t="shared" si="74"/>
        <v>0</v>
      </c>
      <c r="N374" s="8">
        <f t="shared" si="75"/>
        <v>4</v>
      </c>
      <c r="O374" s="8">
        <f t="shared" si="76"/>
        <v>3</v>
      </c>
      <c r="P374" s="8">
        <f t="shared" si="77"/>
        <v>7</v>
      </c>
      <c r="Q374" s="15" t="str">
        <f t="shared" si="78"/>
        <v>E</v>
      </c>
      <c r="R374" s="15">
        <f t="shared" si="79"/>
        <v>0</v>
      </c>
      <c r="S374" s="15">
        <f t="shared" si="80"/>
        <v>0</v>
      </c>
      <c r="T374" s="15" t="str">
        <f t="shared" si="81"/>
        <v>DS</v>
      </c>
      <c r="U374"/>
      <c r="V374"/>
      <c r="W374"/>
      <c r="X374"/>
      <c r="Y374"/>
      <c r="AA374" s="2"/>
      <c r="AB374" s="2"/>
      <c r="AC374" s="2"/>
    </row>
    <row r="375" spans="1:29" ht="15" x14ac:dyDescent="0.25">
      <c r="A375" s="9" t="s">
        <v>26</v>
      </c>
      <c r="B375" s="278"/>
      <c r="C375" s="278"/>
      <c r="D375" s="278"/>
      <c r="E375" s="278"/>
      <c r="F375" s="278"/>
      <c r="G375" s="278"/>
      <c r="H375" s="278"/>
      <c r="I375" s="278"/>
      <c r="J375" s="10">
        <f t="shared" ref="J375:P375" si="82">SUM(J351:J374)</f>
        <v>104</v>
      </c>
      <c r="K375" s="10">
        <f t="shared" si="82"/>
        <v>40</v>
      </c>
      <c r="L375" s="10">
        <f t="shared" si="82"/>
        <v>26</v>
      </c>
      <c r="M375" s="10">
        <f t="shared" si="82"/>
        <v>19</v>
      </c>
      <c r="N375" s="10">
        <f t="shared" si="82"/>
        <v>85</v>
      </c>
      <c r="O375" s="10">
        <f t="shared" si="82"/>
        <v>99</v>
      </c>
      <c r="P375" s="10">
        <f t="shared" si="82"/>
        <v>184</v>
      </c>
      <c r="Q375" s="9">
        <f>COUNTIF(Q351:Q374,"E")</f>
        <v>17</v>
      </c>
      <c r="R375" s="9">
        <f>COUNTIF(R351:R374,"C")</f>
        <v>7</v>
      </c>
      <c r="S375" s="9">
        <f>COUNTIF(S351:S374,"VP")</f>
        <v>0</v>
      </c>
      <c r="T375" s="7">
        <f>COUNTA(T351:T374)</f>
        <v>24</v>
      </c>
      <c r="U375"/>
      <c r="V375"/>
      <c r="W375"/>
      <c r="X375"/>
      <c r="Y375"/>
      <c r="AA375" s="2"/>
      <c r="AB375" s="2"/>
      <c r="AC375" s="2"/>
    </row>
    <row r="376" spans="1:29" ht="15" x14ac:dyDescent="0.25">
      <c r="A376" s="277" t="s">
        <v>69</v>
      </c>
      <c r="B376" s="277"/>
      <c r="C376" s="277"/>
      <c r="D376" s="277"/>
      <c r="E376" s="277"/>
      <c r="F376" s="277"/>
      <c r="G376" s="277"/>
      <c r="H376" s="277"/>
      <c r="I376" s="277"/>
      <c r="J376" s="277"/>
      <c r="K376" s="277"/>
      <c r="L376" s="277"/>
      <c r="M376" s="277"/>
      <c r="N376" s="277"/>
      <c r="O376" s="277"/>
      <c r="P376" s="277"/>
      <c r="Q376" s="277"/>
      <c r="R376" s="277"/>
      <c r="S376" s="277"/>
      <c r="T376" s="277"/>
      <c r="U376"/>
      <c r="V376"/>
      <c r="W376"/>
      <c r="X376"/>
      <c r="Y376"/>
      <c r="AA376" s="2"/>
      <c r="AB376" s="2"/>
      <c r="AC376" s="2"/>
    </row>
    <row r="377" spans="1:29" s="20" customFormat="1" ht="24.75" customHeight="1" x14ac:dyDescent="0.25">
      <c r="A377" s="18" t="str">
        <f>IF(ISNA(INDEX($A$156:$T$287,MATCH($B377,$B$156:$B$287,0),1)),"",INDEX($A$156:$T$287,MATCH($B377,$B$156:$B$287,0),1))</f>
        <v>ULM3636</v>
      </c>
      <c r="B377" s="104" t="s">
        <v>236</v>
      </c>
      <c r="C377" s="104"/>
      <c r="D377" s="104"/>
      <c r="E377" s="104"/>
      <c r="F377" s="104"/>
      <c r="G377" s="104"/>
      <c r="H377" s="104"/>
      <c r="I377" s="104"/>
      <c r="J377" s="8">
        <f>IF(ISNA(INDEX($A$156:$T$287,MATCH($B377,$B$156:$B$287,0),10)),"",INDEX($A$156:$T$287,MATCH($B377,$B$156:$B$287,0),10))</f>
        <v>5</v>
      </c>
      <c r="K377" s="8">
        <f>IF(ISNA(INDEX($A$156:$T$287,MATCH($B377,$B$156:$B$287,0),11)),"",INDEX($A$156:$T$287,MATCH($B377,$B$156:$B$287,0),11))</f>
        <v>2</v>
      </c>
      <c r="L377" s="8">
        <f>IF(ISNA(INDEX($A$156:$T$287,MATCH($B377,$B$156:$B$287,0),12)),"",INDEX($A$156:$T$287,MATCH($B377,$B$156:$B$287,0),12))</f>
        <v>1</v>
      </c>
      <c r="M377" s="8">
        <f>IF(ISNA(INDEX($A$156:$T$287,MATCH($B377,$B$156:$B$287,0),13)),"",INDEX($A$156:$T$287,MATCH($B377,$B$156:$B$287,0),13))</f>
        <v>0</v>
      </c>
      <c r="N377" s="8">
        <f>IF(ISNA(INDEX($A$156:$T$287,MATCH($B377,$B$156:$B$287,0),14)),"",INDEX($A$156:$T$287,MATCH($B377,$B$156:$B$287,0),14))</f>
        <v>3</v>
      </c>
      <c r="O377" s="8">
        <f>IF(ISNA(INDEX($A$156:$T$287,MATCH($B377,$B$156:$B$287,0),15)),"",INDEX($A$156:$T$287,MATCH($B377,$B$156:$B$287,0),15))</f>
        <v>7</v>
      </c>
      <c r="P377" s="8">
        <f>IF(ISNA(INDEX($A$156:$T$287,MATCH($B377,$B$156:$B$287,0),16)),"",INDEX($A$156:$T$287,MATCH($B377,$B$156:$B$287,0),16))</f>
        <v>10</v>
      </c>
      <c r="Q377" s="15" t="str">
        <f>IF(ISNA(INDEX($A$156:$T$287,MATCH($B377,$B$156:$B$287,0),17)),"",INDEX($A$156:$T$287,MATCH($B377,$B$156:$B$287,0),17))</f>
        <v>E</v>
      </c>
      <c r="R377" s="15">
        <f>IF(ISNA(INDEX($A$156:$T$287,MATCH($B377,$B$156:$B$287,0),18)),"",INDEX($A$156:$T$287,MATCH($B377,$B$156:$B$287,0),18))</f>
        <v>0</v>
      </c>
      <c r="S377" s="15">
        <f>IF(ISNA(INDEX($A$156:$T$287,MATCH($B377,$B$156:$B$287,0),19)),"",INDEX($A$156:$T$287,MATCH($B377,$B$156:$B$287,0),19))</f>
        <v>0</v>
      </c>
      <c r="T377" s="15" t="str">
        <f>IF(ISNA(INDEX($A$156:$T$287,MATCH($B377,$B$156:$B$287,0),20)),"",INDEX($A$156:$T$287,MATCH($B377,$B$156:$B$287,0),20))</f>
        <v>DS</v>
      </c>
      <c r="U377"/>
      <c r="V377"/>
      <c r="W377"/>
      <c r="X377"/>
      <c r="Y377"/>
      <c r="Z377" s="1"/>
      <c r="AA377" s="2"/>
      <c r="AB377" s="2"/>
      <c r="AC377" s="2"/>
    </row>
    <row r="378" spans="1:29" ht="22.5" customHeight="1" x14ac:dyDescent="0.25">
      <c r="A378" s="18" t="str">
        <f>IF(ISNA(INDEX($A$156:$T$287,MATCH($B378,$B$156:$B$287,0),1)),"",INDEX($A$156:$T$287,MATCH($B378,$B$156:$B$287,0),1))</f>
        <v>ULM3670</v>
      </c>
      <c r="B378" s="104" t="s">
        <v>238</v>
      </c>
      <c r="C378" s="104"/>
      <c r="D378" s="104"/>
      <c r="E378" s="104"/>
      <c r="F378" s="104"/>
      <c r="G378" s="104"/>
      <c r="H378" s="104"/>
      <c r="I378" s="104"/>
      <c r="J378" s="8">
        <f>IF(ISNA(INDEX($A$156:$T$287,MATCH($B378,$B$156:$B$287,0),10)),"",INDEX($A$156:$T$287,MATCH($B378,$B$156:$B$287,0),10))</f>
        <v>5</v>
      </c>
      <c r="K378" s="8">
        <f>IF(ISNA(INDEX($A$156:$T$287,MATCH($B378,$B$156:$B$287,0),11)),"",INDEX($A$156:$T$287,MATCH($B378,$B$156:$B$287,0),11))</f>
        <v>2</v>
      </c>
      <c r="L378" s="8">
        <f>IF(ISNA(INDEX($A$156:$T$287,MATCH($B378,$B$156:$B$287,0),12)),"",INDEX($A$156:$T$287,MATCH($B378,$B$156:$B$287,0),12))</f>
        <v>4</v>
      </c>
      <c r="M378" s="8">
        <f>IF(ISNA(INDEX($A$156:$T$287,MATCH($B378,$B$156:$B$287,0),13)),"",INDEX($A$156:$T$287,MATCH($B378,$B$156:$B$287,0),13))</f>
        <v>0</v>
      </c>
      <c r="N378" s="8">
        <f>IF(ISNA(INDEX($A$156:$T$287,MATCH($B378,$B$156:$B$287,0),14)),"",INDEX($A$156:$T$287,MATCH($B378,$B$156:$B$287,0),14))</f>
        <v>6</v>
      </c>
      <c r="O378" s="8">
        <f>IF(ISNA(INDEX($A$156:$T$287,MATCH($B378,$B$156:$B$287,0),15)),"",INDEX($A$156:$T$287,MATCH($B378,$B$156:$B$287,0),15))</f>
        <v>4</v>
      </c>
      <c r="P378" s="8">
        <f>IF(ISNA(INDEX($A$156:$T$287,MATCH($B378,$B$156:$B$287,0),16)),"",INDEX($A$156:$T$287,MATCH($B378,$B$156:$B$287,0),16))</f>
        <v>10</v>
      </c>
      <c r="Q378" s="15">
        <f>IF(ISNA(INDEX($A$156:$T$287,MATCH($B378,$B$156:$B$287,0),17)),"",INDEX($A$156:$T$287,MATCH($B378,$B$156:$B$287,0),17))</f>
        <v>0</v>
      </c>
      <c r="R378" s="15" t="str">
        <f>IF(ISNA(INDEX($A$156:$T$287,MATCH($B378,$B$156:$B$287,0),18)),"",INDEX($A$156:$T$287,MATCH($B378,$B$156:$B$287,0),18))</f>
        <v>C</v>
      </c>
      <c r="S378" s="15">
        <f>IF(ISNA(INDEX($A$156:$T$287,MATCH($B378,$B$156:$B$287,0),19)),"",INDEX($A$156:$T$287,MATCH($B378,$B$156:$B$287,0),19))</f>
        <v>0</v>
      </c>
      <c r="T378" s="15" t="str">
        <f>IF(ISNA(INDEX($A$156:$T$287,MATCH($B378,$B$156:$B$287,0),20)),"",INDEX($A$156:$T$287,MATCH($B378,$B$156:$B$287,0),20))</f>
        <v>DS</v>
      </c>
      <c r="U378"/>
      <c r="V378"/>
      <c r="W378"/>
      <c r="X378"/>
      <c r="Y378"/>
      <c r="AA378" s="2"/>
      <c r="AB378" s="2"/>
      <c r="AC378" s="2"/>
    </row>
    <row r="379" spans="1:29" ht="19.7" customHeight="1" x14ac:dyDescent="0.25">
      <c r="A379" s="18" t="str">
        <f>IF(ISNA(INDEX($A$156:$T$287,MATCH($B379,$B$156:$B$287,0),1)),"",INDEX($A$156:$T$287,MATCH($B379,$B$156:$B$287,0),1))</f>
        <v>ULX0005</v>
      </c>
      <c r="B379" s="276" t="s">
        <v>500</v>
      </c>
      <c r="C379" s="276"/>
      <c r="D379" s="276"/>
      <c r="E379" s="276"/>
      <c r="F379" s="276"/>
      <c r="G379" s="276"/>
      <c r="H379" s="276"/>
      <c r="I379" s="276"/>
      <c r="J379" s="8">
        <f>IF(ISNA(INDEX($A$156:$T$287,MATCH($B379,$B$156:$B$287,0),10)),"",INDEX($A$156:$T$287,MATCH($B379,$B$156:$B$287,0),10))</f>
        <v>5</v>
      </c>
      <c r="K379" s="8">
        <f>IF(ISNA(INDEX($A$156:$T$287,MATCH($B379,$B$156:$B$287,0),11)),"",INDEX($A$156:$T$287,MATCH($B379,$B$156:$B$287,0),11))</f>
        <v>2</v>
      </c>
      <c r="L379" s="8">
        <f>IF(ISNA(INDEX($A$156:$T$287,MATCH($B379,$B$156:$B$287,0),12)),"",INDEX($A$156:$T$287,MATCH($B379,$B$156:$B$287,0),12))</f>
        <v>1</v>
      </c>
      <c r="M379" s="8">
        <f>IF(ISNA(INDEX($A$156:$T$287,MATCH($B379,$B$156:$B$287,0),13)),"",INDEX($A$156:$T$287,MATCH($B379,$B$156:$B$287,0),13))</f>
        <v>0</v>
      </c>
      <c r="N379" s="8">
        <f>IF(ISNA(INDEX($A$156:$T$287,MATCH($B379,$B$156:$B$287,0),14)),"",INDEX($A$156:$T$287,MATCH($B379,$B$156:$B$287,0),14))</f>
        <v>3</v>
      </c>
      <c r="O379" s="8">
        <f>IF(ISNA(INDEX($A$156:$T$287,MATCH($B379,$B$156:$B$287,0),15)),"",INDEX($A$156:$T$287,MATCH($B379,$B$156:$B$287,0),15))</f>
        <v>7</v>
      </c>
      <c r="P379" s="8">
        <f>IF(ISNA(INDEX($A$156:$T$287,MATCH($B379,$B$156:$B$287,0),16)),"",INDEX($A$156:$T$287,MATCH($B379,$B$156:$B$287,0),16))</f>
        <v>10</v>
      </c>
      <c r="Q379" s="15" t="str">
        <f>IF(ISNA(INDEX($A$156:$T$287,MATCH($B379,$B$156:$B$287,0),17)),"",INDEX($A$156:$T$287,MATCH($B379,$B$156:$B$287,0),17))</f>
        <v>E</v>
      </c>
      <c r="R379" s="15">
        <f>IF(ISNA(INDEX($A$156:$T$287,MATCH($B379,$B$156:$B$287,0),18)),"",INDEX($A$156:$T$287,MATCH($B379,$B$156:$B$287,0),18))</f>
        <v>0</v>
      </c>
      <c r="S379" s="15">
        <f>IF(ISNA(INDEX($A$156:$T$287,MATCH($B379,$B$156:$B$287,0),19)),"",INDEX($A$156:$T$287,MATCH($B379,$B$156:$B$287,0),19))</f>
        <v>0</v>
      </c>
      <c r="T379" s="15" t="str">
        <f>IF(ISNA(INDEX($A$156:$T$287,MATCH($B379,$B$156:$B$287,0),20)),"",INDEX($A$156:$T$287,MATCH($B379,$B$156:$B$287,0),20))</f>
        <v>DS</v>
      </c>
      <c r="U379"/>
      <c r="V379"/>
      <c r="W379"/>
      <c r="X379"/>
      <c r="Y379"/>
      <c r="AA379" s="2"/>
      <c r="AB379" s="2"/>
      <c r="AC379" s="2"/>
    </row>
    <row r="380" spans="1:29" ht="15" customHeight="1" x14ac:dyDescent="0.25">
      <c r="A380" s="18" t="str">
        <f>IF(ISNA(INDEX($A$156:$T$287,MATCH($B380,$B$156:$B$287,0),1)),"",INDEX($A$156:$T$287,MATCH($B380,$B$156:$B$287,0),1))</f>
        <v>ULX0005</v>
      </c>
      <c r="B380" s="276" t="s">
        <v>501</v>
      </c>
      <c r="C380" s="276"/>
      <c r="D380" s="276"/>
      <c r="E380" s="276"/>
      <c r="F380" s="276"/>
      <c r="G380" s="276"/>
      <c r="H380" s="276"/>
      <c r="I380" s="276"/>
      <c r="J380" s="8">
        <f>IF(ISNA(INDEX($A$156:$T$287,MATCH($B380,$B$156:$B$287,0),10)),"",INDEX($A$156:$T$287,MATCH($B380,$B$156:$B$287,0),10))</f>
        <v>5</v>
      </c>
      <c r="K380" s="8">
        <f>IF(ISNA(INDEX($A$156:$T$287,MATCH($B380,$B$156:$B$287,0),11)),"",INDEX($A$156:$T$287,MATCH($B380,$B$156:$B$287,0),11))</f>
        <v>2</v>
      </c>
      <c r="L380" s="8">
        <f>IF(ISNA(INDEX($A$156:$T$287,MATCH($B380,$B$156:$B$287,0),12)),"",INDEX($A$156:$T$287,MATCH($B380,$B$156:$B$287,0),12))</f>
        <v>1</v>
      </c>
      <c r="M380" s="8">
        <f>IF(ISNA(INDEX($A$156:$T$287,MATCH($B380,$B$156:$B$287,0),13)),"",INDEX($A$156:$T$287,MATCH($B380,$B$156:$B$287,0),13))</f>
        <v>0</v>
      </c>
      <c r="N380" s="8">
        <f>IF(ISNA(INDEX($A$156:$T$287,MATCH($B380,$B$156:$B$287,0),14)),"",INDEX($A$156:$T$287,MATCH($B380,$B$156:$B$287,0),14))</f>
        <v>3</v>
      </c>
      <c r="O380" s="8">
        <f>IF(ISNA(INDEX($A$156:$T$287,MATCH($B380,$B$156:$B$287,0),15)),"",INDEX($A$156:$T$287,MATCH($B380,$B$156:$B$287,0),15))</f>
        <v>7</v>
      </c>
      <c r="P380" s="8">
        <f>IF(ISNA(INDEX($A$156:$T$287,MATCH($B380,$B$156:$B$287,0),16)),"",INDEX($A$156:$T$287,MATCH($B380,$B$156:$B$287,0),16))</f>
        <v>10</v>
      </c>
      <c r="Q380" s="15" t="str">
        <f>IF(ISNA(INDEX($A$156:$T$287,MATCH($B380,$B$156:$B$287,0),17)),"",INDEX($A$156:$T$287,MATCH($B380,$B$156:$B$287,0),17))</f>
        <v>E</v>
      </c>
      <c r="R380" s="15">
        <f>IF(ISNA(INDEX($A$156:$T$287,MATCH($B380,$B$156:$B$287,0),18)),"",INDEX($A$156:$T$287,MATCH($B380,$B$156:$B$287,0),18))</f>
        <v>0</v>
      </c>
      <c r="S380" s="15">
        <f>IF(ISNA(INDEX($A$156:$T$287,MATCH($B380,$B$156:$B$287,0),19)),"",INDEX($A$156:$T$287,MATCH($B380,$B$156:$B$287,0),19))</f>
        <v>0</v>
      </c>
      <c r="T380" s="15" t="str">
        <f>IF(ISNA(INDEX($A$156:$T$287,MATCH($B380,$B$156:$B$287,0),20)),"",INDEX($A$156:$T$287,MATCH($B380,$B$156:$B$287,0),20))</f>
        <v>DS</v>
      </c>
      <c r="U380"/>
      <c r="V380"/>
      <c r="W380"/>
      <c r="X380"/>
      <c r="Y380"/>
      <c r="AA380" s="2"/>
      <c r="AB380" s="2"/>
      <c r="AC380" s="2"/>
    </row>
    <row r="381" spans="1:29" ht="12.75" customHeight="1" x14ac:dyDescent="0.25">
      <c r="A381" s="9" t="s">
        <v>26</v>
      </c>
      <c r="B381" s="277"/>
      <c r="C381" s="277"/>
      <c r="D381" s="277"/>
      <c r="E381" s="277"/>
      <c r="F381" s="277"/>
      <c r="G381" s="277"/>
      <c r="H381" s="277"/>
      <c r="I381" s="277"/>
      <c r="J381" s="10">
        <f t="shared" ref="J381:P381" si="83">SUM(J377:J380)</f>
        <v>20</v>
      </c>
      <c r="K381" s="10">
        <f t="shared" si="83"/>
        <v>8</v>
      </c>
      <c r="L381" s="10">
        <f t="shared" si="83"/>
        <v>7</v>
      </c>
      <c r="M381" s="10">
        <f t="shared" si="83"/>
        <v>0</v>
      </c>
      <c r="N381" s="10">
        <f t="shared" si="83"/>
        <v>15</v>
      </c>
      <c r="O381" s="10">
        <f t="shared" si="83"/>
        <v>25</v>
      </c>
      <c r="P381" s="10">
        <f t="shared" si="83"/>
        <v>40</v>
      </c>
      <c r="Q381" s="9">
        <f>COUNTIF(Q377:Q380,"E")</f>
        <v>3</v>
      </c>
      <c r="R381" s="9">
        <f>COUNTIF(R377:R380,"C")</f>
        <v>1</v>
      </c>
      <c r="S381" s="9">
        <f>COUNTIF(S377:S380,"VP")</f>
        <v>0</v>
      </c>
      <c r="T381" s="7">
        <f>COUNTA(T377:T380)</f>
        <v>4</v>
      </c>
      <c r="U381"/>
      <c r="V381"/>
      <c r="W381"/>
      <c r="X381"/>
      <c r="Y381"/>
      <c r="AA381" s="37"/>
      <c r="AB381" s="2"/>
      <c r="AC381" s="2"/>
    </row>
    <row r="382" spans="1:29" x14ac:dyDescent="0.2">
      <c r="A382" s="167" t="s">
        <v>126</v>
      </c>
      <c r="B382" s="167"/>
      <c r="C382" s="167"/>
      <c r="D382" s="167"/>
      <c r="E382" s="167"/>
      <c r="F382" s="167"/>
      <c r="G382" s="167"/>
      <c r="H382" s="167"/>
      <c r="I382" s="167"/>
      <c r="J382" s="10">
        <f t="shared" ref="J382:T382" si="84">SUM(J375,J381)</f>
        <v>124</v>
      </c>
      <c r="K382" s="10">
        <f t="shared" si="84"/>
        <v>48</v>
      </c>
      <c r="L382" s="10">
        <f t="shared" si="84"/>
        <v>33</v>
      </c>
      <c r="M382" s="10">
        <f t="shared" si="84"/>
        <v>19</v>
      </c>
      <c r="N382" s="10">
        <f t="shared" si="84"/>
        <v>100</v>
      </c>
      <c r="O382" s="10">
        <f t="shared" si="84"/>
        <v>124</v>
      </c>
      <c r="P382" s="10">
        <f t="shared" si="84"/>
        <v>224</v>
      </c>
      <c r="Q382" s="10">
        <f t="shared" si="84"/>
        <v>20</v>
      </c>
      <c r="R382" s="10">
        <f t="shared" si="84"/>
        <v>8</v>
      </c>
      <c r="S382" s="10">
        <f t="shared" si="84"/>
        <v>0</v>
      </c>
      <c r="T382" s="43">
        <f t="shared" si="84"/>
        <v>28</v>
      </c>
      <c r="AA382" s="37"/>
      <c r="AB382" s="2"/>
      <c r="AC382" s="2"/>
    </row>
    <row r="383" spans="1:29" ht="19.7" customHeight="1" x14ac:dyDescent="0.2">
      <c r="A383" s="270" t="s">
        <v>49</v>
      </c>
      <c r="B383" s="271"/>
      <c r="C383" s="271"/>
      <c r="D383" s="271"/>
      <c r="E383" s="271"/>
      <c r="F383" s="271"/>
      <c r="G383" s="271"/>
      <c r="H383" s="271"/>
      <c r="I383" s="271"/>
      <c r="J383" s="272"/>
      <c r="K383" s="10">
        <f t="shared" ref="K383:P383" si="85">K375*14+K381*12</f>
        <v>656</v>
      </c>
      <c r="L383" s="10">
        <f t="shared" si="85"/>
        <v>448</v>
      </c>
      <c r="M383" s="10">
        <f t="shared" si="85"/>
        <v>266</v>
      </c>
      <c r="N383" s="10">
        <f t="shared" si="85"/>
        <v>1370</v>
      </c>
      <c r="O383" s="10">
        <f t="shared" si="85"/>
        <v>1686</v>
      </c>
      <c r="P383" s="10">
        <f t="shared" si="85"/>
        <v>3056</v>
      </c>
      <c r="Q383" s="289"/>
      <c r="R383" s="290"/>
      <c r="S383" s="290"/>
      <c r="T383" s="291"/>
      <c r="AA383" s="2"/>
      <c r="AB383" s="2"/>
      <c r="AC383" s="2"/>
    </row>
    <row r="384" spans="1:29" ht="15" customHeight="1" x14ac:dyDescent="0.2">
      <c r="A384" s="273"/>
      <c r="B384" s="274"/>
      <c r="C384" s="274"/>
      <c r="D384" s="274"/>
      <c r="E384" s="274"/>
      <c r="F384" s="274"/>
      <c r="G384" s="274"/>
      <c r="H384" s="274"/>
      <c r="I384" s="274"/>
      <c r="J384" s="275"/>
      <c r="K384" s="279">
        <f>SUM(K383:M383)</f>
        <v>1370</v>
      </c>
      <c r="L384" s="280"/>
      <c r="M384" s="281"/>
      <c r="N384" s="279">
        <f>SUM(N383:O383)</f>
        <v>3056</v>
      </c>
      <c r="O384" s="280"/>
      <c r="P384" s="281"/>
      <c r="Q384" s="292"/>
      <c r="R384" s="293"/>
      <c r="S384" s="293"/>
      <c r="T384" s="294"/>
      <c r="AA384" s="2"/>
      <c r="AB384" s="2"/>
      <c r="AC384" s="2"/>
    </row>
    <row r="385" spans="1:29" x14ac:dyDescent="0.2">
      <c r="A385" s="263" t="s">
        <v>89</v>
      </c>
      <c r="B385" s="282"/>
      <c r="C385" s="282"/>
      <c r="D385" s="282"/>
      <c r="E385" s="282"/>
      <c r="F385" s="282"/>
      <c r="G385" s="282"/>
      <c r="H385" s="282"/>
      <c r="I385" s="282"/>
      <c r="J385" s="264"/>
      <c r="K385" s="284">
        <f>T382/SUM(T169,T187,T204,T219,T235,T249)</f>
        <v>0.65116279069767447</v>
      </c>
      <c r="L385" s="285"/>
      <c r="M385" s="285"/>
      <c r="N385" s="285"/>
      <c r="O385" s="285"/>
      <c r="P385" s="285"/>
      <c r="Q385" s="285"/>
      <c r="R385" s="285"/>
      <c r="S385" s="285"/>
      <c r="T385" s="286"/>
      <c r="AA385" s="2"/>
      <c r="AB385" s="2"/>
      <c r="AC385" s="2"/>
    </row>
    <row r="386" spans="1:29" ht="12.75" customHeight="1" x14ac:dyDescent="0.2">
      <c r="A386" s="283" t="s">
        <v>90</v>
      </c>
      <c r="B386" s="283"/>
      <c r="C386" s="283"/>
      <c r="D386" s="283"/>
      <c r="E386" s="283"/>
      <c r="F386" s="283"/>
      <c r="G386" s="283"/>
      <c r="H386" s="283"/>
      <c r="I386" s="283"/>
      <c r="J386" s="283"/>
      <c r="K386" s="284">
        <f>K384/(SUM(N169,N187,N204,N219,N235)*14+N249*12)</f>
        <v>0.69543147208121825</v>
      </c>
      <c r="L386" s="285"/>
      <c r="M386" s="285"/>
      <c r="N386" s="285"/>
      <c r="O386" s="285"/>
      <c r="P386" s="285"/>
      <c r="Q386" s="285"/>
      <c r="R386" s="285"/>
      <c r="S386" s="285"/>
      <c r="T386" s="286"/>
      <c r="AA386" s="2"/>
      <c r="AB386" s="2"/>
      <c r="AC386" s="2"/>
    </row>
    <row r="387" spans="1:29" ht="15" x14ac:dyDescent="0.25">
      <c r="A387" s="38"/>
      <c r="B387" s="38"/>
      <c r="C387" s="38"/>
      <c r="D387" s="38"/>
      <c r="E387" s="38"/>
      <c r="F387" s="38"/>
      <c r="G387" s="38"/>
      <c r="H387" s="38"/>
      <c r="I387" s="38"/>
      <c r="J387" s="38"/>
      <c r="K387" s="39"/>
      <c r="L387" s="39"/>
      <c r="M387" s="39"/>
      <c r="N387" s="39"/>
      <c r="O387" s="39"/>
      <c r="P387" s="39"/>
      <c r="Q387" s="39"/>
      <c r="R387" s="39"/>
      <c r="S387" s="39"/>
      <c r="T387" s="39"/>
      <c r="U387"/>
      <c r="V387"/>
      <c r="W387"/>
      <c r="X387"/>
      <c r="Y387"/>
      <c r="AA387" s="2"/>
      <c r="AB387" s="2"/>
      <c r="AC387" s="2"/>
    </row>
    <row r="388" spans="1:29" ht="15" x14ac:dyDescent="0.25">
      <c r="A388" s="155" t="s">
        <v>155</v>
      </c>
      <c r="B388" s="156"/>
      <c r="C388" s="156"/>
      <c r="D388" s="156"/>
      <c r="E388" s="156"/>
      <c r="F388" s="156"/>
      <c r="G388" s="156"/>
      <c r="H388" s="156"/>
      <c r="I388" s="156"/>
      <c r="J388" s="156"/>
      <c r="K388" s="156"/>
      <c r="L388" s="156"/>
      <c r="M388" s="156"/>
      <c r="N388" s="156"/>
      <c r="O388" s="156"/>
      <c r="P388" s="156"/>
      <c r="Q388" s="156"/>
      <c r="R388" s="156"/>
      <c r="S388" s="156"/>
      <c r="T388" s="157"/>
      <c r="U388"/>
      <c r="V388"/>
      <c r="W388"/>
      <c r="X388"/>
      <c r="Y388"/>
      <c r="AA388" s="2"/>
      <c r="AB388" s="2"/>
      <c r="AC388" s="2"/>
    </row>
    <row r="389" spans="1:29" ht="15" x14ac:dyDescent="0.25">
      <c r="A389" s="158"/>
      <c r="B389" s="159"/>
      <c r="C389" s="159"/>
      <c r="D389" s="159"/>
      <c r="E389" s="159"/>
      <c r="F389" s="159"/>
      <c r="G389" s="159"/>
      <c r="H389" s="159"/>
      <c r="I389" s="159"/>
      <c r="J389" s="159"/>
      <c r="K389" s="159"/>
      <c r="L389" s="159"/>
      <c r="M389" s="159"/>
      <c r="N389" s="159"/>
      <c r="O389" s="159"/>
      <c r="P389" s="159"/>
      <c r="Q389" s="159"/>
      <c r="R389" s="159"/>
      <c r="S389" s="159"/>
      <c r="T389" s="160"/>
      <c r="U389"/>
      <c r="V389"/>
      <c r="W389"/>
      <c r="X389"/>
      <c r="Y389"/>
      <c r="AA389" s="2"/>
      <c r="AB389" s="2"/>
      <c r="AC389" s="2"/>
    </row>
    <row r="390" spans="1:29" ht="15" x14ac:dyDescent="0.25">
      <c r="A390" s="277" t="s">
        <v>28</v>
      </c>
      <c r="B390" s="277" t="s">
        <v>27</v>
      </c>
      <c r="C390" s="277"/>
      <c r="D390" s="277"/>
      <c r="E390" s="277"/>
      <c r="F390" s="277"/>
      <c r="G390" s="277"/>
      <c r="H390" s="277"/>
      <c r="I390" s="277"/>
      <c r="J390" s="287" t="s">
        <v>39</v>
      </c>
      <c r="K390" s="161" t="s">
        <v>25</v>
      </c>
      <c r="L390" s="162"/>
      <c r="M390" s="163"/>
      <c r="N390" s="161" t="s">
        <v>40</v>
      </c>
      <c r="O390" s="162"/>
      <c r="P390" s="163"/>
      <c r="Q390" s="161" t="s">
        <v>24</v>
      </c>
      <c r="R390" s="162"/>
      <c r="S390" s="163"/>
      <c r="T390" s="287" t="s">
        <v>23</v>
      </c>
      <c r="U390"/>
      <c r="V390"/>
      <c r="W390"/>
      <c r="X390"/>
      <c r="Y390"/>
      <c r="AA390" s="2"/>
      <c r="AB390" s="2"/>
      <c r="AC390" s="2"/>
    </row>
    <row r="391" spans="1:29" ht="15" x14ac:dyDescent="0.25">
      <c r="A391" s="277"/>
      <c r="B391" s="277"/>
      <c r="C391" s="277"/>
      <c r="D391" s="277"/>
      <c r="E391" s="277"/>
      <c r="F391" s="277"/>
      <c r="G391" s="277"/>
      <c r="H391" s="277"/>
      <c r="I391" s="277"/>
      <c r="J391" s="287"/>
      <c r="K391" s="164"/>
      <c r="L391" s="165"/>
      <c r="M391" s="166"/>
      <c r="N391" s="164"/>
      <c r="O391" s="165"/>
      <c r="P391" s="166"/>
      <c r="Q391" s="164"/>
      <c r="R391" s="165"/>
      <c r="S391" s="166"/>
      <c r="T391" s="287"/>
      <c r="U391"/>
      <c r="V391"/>
      <c r="W391"/>
      <c r="X391"/>
      <c r="Y391"/>
      <c r="AA391" s="2"/>
      <c r="AB391" s="2"/>
      <c r="AC391" s="2"/>
    </row>
    <row r="392" spans="1:29" ht="15" x14ac:dyDescent="0.25">
      <c r="A392" s="277"/>
      <c r="B392" s="277"/>
      <c r="C392" s="277"/>
      <c r="D392" s="277"/>
      <c r="E392" s="277"/>
      <c r="F392" s="277"/>
      <c r="G392" s="277"/>
      <c r="H392" s="277"/>
      <c r="I392" s="277"/>
      <c r="J392" s="287"/>
      <c r="K392" s="16" t="s">
        <v>29</v>
      </c>
      <c r="L392" s="16" t="s">
        <v>30</v>
      </c>
      <c r="M392" s="16" t="s">
        <v>31</v>
      </c>
      <c r="N392" s="16" t="s">
        <v>35</v>
      </c>
      <c r="O392" s="16" t="s">
        <v>7</v>
      </c>
      <c r="P392" s="16" t="s">
        <v>32</v>
      </c>
      <c r="Q392" s="16" t="s">
        <v>33</v>
      </c>
      <c r="R392" s="16" t="s">
        <v>29</v>
      </c>
      <c r="S392" s="16" t="s">
        <v>34</v>
      </c>
      <c r="T392" s="287"/>
      <c r="U392"/>
      <c r="V392"/>
      <c r="W392"/>
      <c r="X392"/>
      <c r="Y392"/>
    </row>
    <row r="393" spans="1:29" ht="12.75" customHeight="1" x14ac:dyDescent="0.25">
      <c r="A393" s="277" t="s">
        <v>56</v>
      </c>
      <c r="B393" s="277"/>
      <c r="C393" s="277"/>
      <c r="D393" s="277"/>
      <c r="E393" s="277"/>
      <c r="F393" s="277"/>
      <c r="G393" s="277"/>
      <c r="H393" s="277"/>
      <c r="I393" s="277"/>
      <c r="J393" s="277"/>
      <c r="K393" s="277"/>
      <c r="L393" s="277"/>
      <c r="M393" s="277"/>
      <c r="N393" s="277"/>
      <c r="O393" s="277"/>
      <c r="P393" s="277"/>
      <c r="Q393" s="277"/>
      <c r="R393" s="277"/>
      <c r="S393" s="277"/>
      <c r="T393" s="277"/>
      <c r="U393"/>
      <c r="V393"/>
      <c r="W393"/>
      <c r="X393"/>
      <c r="Y393"/>
    </row>
    <row r="394" spans="1:29" ht="17.100000000000001" customHeight="1" x14ac:dyDescent="0.25">
      <c r="A394" s="18" t="str">
        <f>IF(ISNA(INDEX($A$156:$T$287,MATCH($B394,$B$156:$B$287,0),1)),"",INDEX($A$156:$T$287,MATCH($B394,$B$156:$B$287,0),1))</f>
        <v>*</v>
      </c>
      <c r="B394" s="276" t="s">
        <v>130</v>
      </c>
      <c r="C394" s="276"/>
      <c r="D394" s="276"/>
      <c r="E394" s="276"/>
      <c r="F394" s="276"/>
      <c r="G394" s="276"/>
      <c r="H394" s="276"/>
      <c r="I394" s="276"/>
      <c r="J394" s="8">
        <f>IF(ISNA(INDEX($A$156:$T$287,MATCH($B394,$B$156:$B$287,0),10)),"",INDEX($A$156:$T$287,MATCH($B394,$B$156:$B$287,0),10))</f>
        <v>3</v>
      </c>
      <c r="K394" s="8">
        <f>IF(ISNA(INDEX($A$156:$T$287,MATCH($B394,$B$156:$B$287,0),11)),"",INDEX($A$156:$T$287,MATCH($B394,$B$156:$B$287,0),11))</f>
        <v>0</v>
      </c>
      <c r="L394" s="8">
        <f>IF(ISNA(INDEX($A$156:$T$287,MATCH($B394,$B$156:$B$287,0),12)),"",INDEX($A$156:$T$287,MATCH($B394,$B$156:$B$287,0),12))</f>
        <v>2</v>
      </c>
      <c r="M394" s="8">
        <f>IF(ISNA(INDEX($A$156:$T$287,MATCH($B394,$B$156:$B$287,0),13)),"",INDEX($A$156:$T$287,MATCH($B394,$B$156:$B$287,0),13))</f>
        <v>0</v>
      </c>
      <c r="N394" s="8">
        <f>IF(ISNA(INDEX($A$156:$T$287,MATCH($B394,$B$156:$B$287,0),14)),"",INDEX($A$156:$T$287,MATCH($B394,$B$156:$B$287,0),14))</f>
        <v>2</v>
      </c>
      <c r="O394" s="8">
        <f>IF(ISNA(INDEX($A$156:$T$287,MATCH($B394,$B$156:$B$287,0),15)),"",INDEX($A$156:$T$287,MATCH($B394,$B$156:$B$287,0),15))</f>
        <v>3</v>
      </c>
      <c r="P394" s="8">
        <f>IF(ISNA(INDEX($A$156:$T$287,MATCH($B394,$B$156:$B$287,0),16)),"",INDEX($A$156:$T$287,MATCH($B394,$B$156:$B$287,0),16))</f>
        <v>5</v>
      </c>
      <c r="Q394" s="15">
        <f>IF(ISNA(INDEX($A$156:$T$287,MATCH($B394,$B$156:$B$287,0),17)),"",INDEX($A$156:$T$287,MATCH($B394,$B$156:$B$287,0),17))</f>
        <v>0</v>
      </c>
      <c r="R394" s="15" t="str">
        <f>IF(ISNA(INDEX($A$156:$T$287,MATCH($B394,$B$156:$B$287,0),18)),"",INDEX($A$156:$T$287,MATCH($B394,$B$156:$B$287,0),18))</f>
        <v>C</v>
      </c>
      <c r="S394" s="15">
        <f>IF(ISNA(INDEX($A$156:$T$287,MATCH($B394,$B$156:$B$287,0),19)),"",INDEX($A$156:$T$287,MATCH($B394,$B$156:$B$287,0),19))</f>
        <v>0</v>
      </c>
      <c r="T394" s="15" t="str">
        <f>IF(ISNA(INDEX($A$156:$T$287,MATCH($B394,$B$156:$B$287,0),20)),"",INDEX($A$156:$T$287,MATCH($B394,$B$156:$B$287,0),20))</f>
        <v>DC</v>
      </c>
      <c r="U394"/>
      <c r="V394"/>
      <c r="W394"/>
      <c r="X394"/>
      <c r="Y394"/>
    </row>
    <row r="395" spans="1:29" ht="15" x14ac:dyDescent="0.25">
      <c r="A395" s="18" t="str">
        <f>IF(ISNA(INDEX($A$156:$T$287,MATCH($B395,$B$156:$B$287,0),1)),"",INDEX($A$156:$T$287,MATCH($B395,$B$156:$B$287,0),1))</f>
        <v>YLU0011</v>
      </c>
      <c r="B395" s="276" t="s">
        <v>132</v>
      </c>
      <c r="C395" s="276"/>
      <c r="D395" s="276"/>
      <c r="E395" s="276"/>
      <c r="F395" s="276"/>
      <c r="G395" s="276"/>
      <c r="H395" s="276"/>
      <c r="I395" s="276"/>
      <c r="J395" s="8">
        <f>IF(ISNA(INDEX($A$156:$T$287,MATCH($B395,$B$156:$B$287,0),10)),"",INDEX($A$156:$T$287,MATCH($B395,$B$156:$B$287,0),10))</f>
        <v>2</v>
      </c>
      <c r="K395" s="8">
        <f>IF(ISNA(INDEX($A$156:$T$287,MATCH($B395,$B$156:$B$287,0),11)),"",INDEX($A$156:$T$287,MATCH($B395,$B$156:$B$287,0),11))</f>
        <v>0</v>
      </c>
      <c r="L395" s="8">
        <f>IF(ISNA(INDEX($A$156:$T$287,MATCH($B395,$B$156:$B$287,0),12)),"",INDEX($A$156:$T$287,MATCH($B395,$B$156:$B$287,0),12))</f>
        <v>2</v>
      </c>
      <c r="M395" s="8">
        <f>IF(ISNA(INDEX($A$156:$T$287,MATCH($B395,$B$156:$B$287,0),13)),"",INDEX($A$156:$T$287,MATCH($B395,$B$156:$B$287,0),13))</f>
        <v>0</v>
      </c>
      <c r="N395" s="8">
        <f>IF(ISNA(INDEX($A$156:$T$287,MATCH($B395,$B$156:$B$287,0),14)),"",INDEX($A$156:$T$287,MATCH($B395,$B$156:$B$287,0),14))</f>
        <v>2</v>
      </c>
      <c r="O395" s="8">
        <f>IF(ISNA(INDEX($A$156:$T$287,MATCH($B395,$B$156:$B$287,0),15)),"",INDEX($A$156:$T$287,MATCH($B395,$B$156:$B$287,0),15))</f>
        <v>2</v>
      </c>
      <c r="P395" s="8">
        <f>IF(ISNA(INDEX($A$156:$T$287,MATCH($B395,$B$156:$B$287,0),16)),"",INDEX($A$156:$T$287,MATCH($B395,$B$156:$B$287,0),16))</f>
        <v>4</v>
      </c>
      <c r="Q395" s="15">
        <f>IF(ISNA(INDEX($A$156:$T$287,MATCH($B395,$B$156:$B$287,0),17)),"",INDEX($A$156:$T$287,MATCH($B395,$B$156:$B$287,0),17))</f>
        <v>0</v>
      </c>
      <c r="R395" s="15">
        <f>IF(ISNA(INDEX($A$156:$T$287,MATCH($B395,$B$156:$B$287,0),18)),"",INDEX($A$156:$T$287,MATCH($B395,$B$156:$B$287,0),18))</f>
        <v>0</v>
      </c>
      <c r="S395" s="15" t="str">
        <f>IF(ISNA(INDEX($A$156:$T$287,MATCH($B395,$B$156:$B$287,0),19)),"",INDEX($A$156:$T$287,MATCH($B395,$B$156:$B$287,0),19))</f>
        <v>VP</v>
      </c>
      <c r="T395" s="15" t="str">
        <f>IF(ISNA(INDEX($A$156:$T$287,MATCH($B395,$B$156:$B$287,0),20)),"",INDEX($A$156:$T$287,MATCH($B395,$B$156:$B$287,0),20))</f>
        <v>DC</v>
      </c>
      <c r="U395"/>
      <c r="V395"/>
      <c r="W395"/>
      <c r="X395"/>
      <c r="Y395"/>
    </row>
    <row r="396" spans="1:29" ht="15" x14ac:dyDescent="0.25">
      <c r="A396" s="18" t="str">
        <f>IF(ISNA(INDEX($A$156:$T$287,MATCH($B396,$B$156:$B$287,0),1)),"",INDEX($A$156:$T$287,MATCH($B396,$B$156:$B$287,0),1))</f>
        <v>**</v>
      </c>
      <c r="B396" s="276" t="s">
        <v>131</v>
      </c>
      <c r="C396" s="276"/>
      <c r="D396" s="276"/>
      <c r="E396" s="276"/>
      <c r="F396" s="276"/>
      <c r="G396" s="276"/>
      <c r="H396" s="276"/>
      <c r="I396" s="276"/>
      <c r="J396" s="8">
        <f>IF(ISNA(INDEX($A$156:$T$287,MATCH($B396,$B$156:$B$287,0),10)),"",INDEX($A$156:$T$287,MATCH($B396,$B$156:$B$287,0),10))</f>
        <v>3</v>
      </c>
      <c r="K396" s="8">
        <f>IF(ISNA(INDEX($A$156:$T$287,MATCH($B396,$B$156:$B$287,0),11)),"",INDEX($A$156:$T$287,MATCH($B396,$B$156:$B$287,0),11))</f>
        <v>0</v>
      </c>
      <c r="L396" s="8">
        <f>IF(ISNA(INDEX($A$156:$T$287,MATCH($B396,$B$156:$B$287,0),12)),"",INDEX($A$156:$T$287,MATCH($B396,$B$156:$B$287,0),12))</f>
        <v>2</v>
      </c>
      <c r="M396" s="8">
        <f>IF(ISNA(INDEX($A$156:$T$287,MATCH($B396,$B$156:$B$287,0),13)),"",INDEX($A$156:$T$287,MATCH($B396,$B$156:$B$287,0),13))</f>
        <v>0</v>
      </c>
      <c r="N396" s="8">
        <f>IF(ISNA(INDEX($A$156:$T$287,MATCH($B396,$B$156:$B$287,0),14)),"",INDEX($A$156:$T$287,MATCH($B396,$B$156:$B$287,0),14))</f>
        <v>2</v>
      </c>
      <c r="O396" s="8">
        <f>IF(ISNA(INDEX($A$156:$T$287,MATCH($B396,$B$156:$B$287,0),15)),"",INDEX($A$156:$T$287,MATCH($B396,$B$156:$B$287,0),15))</f>
        <v>3</v>
      </c>
      <c r="P396" s="8">
        <f>IF(ISNA(INDEX($A$156:$T$287,MATCH($B396,$B$156:$B$287,0),16)),"",INDEX($A$156:$T$287,MATCH($B396,$B$156:$B$287,0),16))</f>
        <v>5</v>
      </c>
      <c r="Q396" s="15">
        <f>IF(ISNA(INDEX($A$156:$T$287,MATCH($B396,$B$156:$B$287,0),17)),"",INDEX($A$156:$T$287,MATCH($B396,$B$156:$B$287,0),17))</f>
        <v>0</v>
      </c>
      <c r="R396" s="15" t="str">
        <f>IF(ISNA(INDEX($A$156:$T$287,MATCH($B396,$B$156:$B$287,0),18)),"",INDEX($A$156:$T$287,MATCH($B396,$B$156:$B$287,0),18))</f>
        <v>C</v>
      </c>
      <c r="S396" s="15">
        <f>IF(ISNA(INDEX($A$156:$T$287,MATCH($B396,$B$156:$B$287,0),19)),"",INDEX($A$156:$T$287,MATCH($B396,$B$156:$B$287,0),19))</f>
        <v>0</v>
      </c>
      <c r="T396" s="15" t="str">
        <f>IF(ISNA(INDEX($A$156:$T$287,MATCH($B396,$B$156:$B$287,0),20)),"",INDEX($A$156:$T$287,MATCH($B396,$B$156:$B$287,0),20))</f>
        <v>DC</v>
      </c>
      <c r="U396"/>
      <c r="V396"/>
      <c r="W396"/>
      <c r="X396"/>
      <c r="Y396"/>
    </row>
    <row r="397" spans="1:29" ht="15" x14ac:dyDescent="0.25">
      <c r="A397" s="18" t="str">
        <f>IF(ISNA(INDEX($A$156:$T$287,MATCH($B397,$B$156:$B$287,0),1)),"",INDEX($A$156:$T$287,MATCH($B397,$B$156:$B$287,0),1))</f>
        <v>YLU0012</v>
      </c>
      <c r="B397" s="276" t="s">
        <v>134</v>
      </c>
      <c r="C397" s="276"/>
      <c r="D397" s="276"/>
      <c r="E397" s="276"/>
      <c r="F397" s="276"/>
      <c r="G397" s="276"/>
      <c r="H397" s="276"/>
      <c r="I397" s="276"/>
      <c r="J397" s="8">
        <f>IF(ISNA(INDEX($A$156:$T$287,MATCH($B397,$B$156:$B$287,0),10)),"",INDEX($A$156:$T$287,MATCH($B397,$B$156:$B$287,0),10))</f>
        <v>2</v>
      </c>
      <c r="K397" s="8">
        <f>IF(ISNA(INDEX($A$156:$T$287,MATCH($B397,$B$156:$B$287,0),11)),"",INDEX($A$156:$T$287,MATCH($B397,$B$156:$B$287,0),11))</f>
        <v>0</v>
      </c>
      <c r="L397" s="8">
        <f>IF(ISNA(INDEX($A$156:$T$287,MATCH($B397,$B$156:$B$287,0),12)),"",INDEX($A$156:$T$287,MATCH($B397,$B$156:$B$287,0),12))</f>
        <v>2</v>
      </c>
      <c r="M397" s="8">
        <f>IF(ISNA(INDEX($A$156:$T$287,MATCH($B397,$B$156:$B$287,0),13)),"",INDEX($A$156:$T$287,MATCH($B397,$B$156:$B$287,0),13))</f>
        <v>0</v>
      </c>
      <c r="N397" s="8">
        <f>IF(ISNA(INDEX($A$156:$T$287,MATCH($B397,$B$156:$B$287,0),14)),"",INDEX($A$156:$T$287,MATCH($B397,$B$156:$B$287,0),14))</f>
        <v>2</v>
      </c>
      <c r="O397" s="8">
        <f>IF(ISNA(INDEX($A$156:$T$287,MATCH($B397,$B$156:$B$287,0),15)),"",INDEX($A$156:$T$287,MATCH($B397,$B$156:$B$287,0),15))</f>
        <v>2</v>
      </c>
      <c r="P397" s="8">
        <f>IF(ISNA(INDEX($A$156:$T$287,MATCH($B397,$B$156:$B$287,0),16)),"",INDEX($A$156:$T$287,MATCH($B397,$B$156:$B$287,0),16))</f>
        <v>4</v>
      </c>
      <c r="Q397" s="15">
        <f>IF(ISNA(INDEX($A$156:$T$287,MATCH($B397,$B$156:$B$287,0),17)),"",INDEX($A$156:$T$287,MATCH($B397,$B$156:$B$287,0),17))</f>
        <v>0</v>
      </c>
      <c r="R397" s="15">
        <f>IF(ISNA(INDEX($A$156:$T$287,MATCH($B397,$B$156:$B$287,0),18)),"",INDEX($A$156:$T$287,MATCH($B397,$B$156:$B$287,0),18))</f>
        <v>0</v>
      </c>
      <c r="S397" s="15" t="str">
        <f>IF(ISNA(INDEX($A$156:$T$287,MATCH($B397,$B$156:$B$287,0),19)),"",INDEX($A$156:$T$287,MATCH($B397,$B$156:$B$287,0),19))</f>
        <v>VP</v>
      </c>
      <c r="T397" s="15" t="str">
        <f>IF(ISNA(INDEX($A$156:$T$287,MATCH($B397,$B$156:$B$287,0),20)),"",INDEX($A$156:$T$287,MATCH($B397,$B$156:$B$287,0),20))</f>
        <v>DC</v>
      </c>
      <c r="U397"/>
      <c r="V397"/>
      <c r="W397"/>
      <c r="X397"/>
      <c r="Y397"/>
    </row>
    <row r="398" spans="1:29" ht="15" x14ac:dyDescent="0.25">
      <c r="A398" s="9" t="s">
        <v>26</v>
      </c>
      <c r="B398" s="278"/>
      <c r="C398" s="278"/>
      <c r="D398" s="278"/>
      <c r="E398" s="278"/>
      <c r="F398" s="278"/>
      <c r="G398" s="278"/>
      <c r="H398" s="278"/>
      <c r="I398" s="278"/>
      <c r="J398" s="10">
        <f t="shared" ref="J398:P398" si="86">SUM(J394:J397)</f>
        <v>10</v>
      </c>
      <c r="K398" s="10">
        <f t="shared" si="86"/>
        <v>0</v>
      </c>
      <c r="L398" s="10">
        <f t="shared" si="86"/>
        <v>8</v>
      </c>
      <c r="M398" s="10">
        <f t="shared" si="86"/>
        <v>0</v>
      </c>
      <c r="N398" s="10">
        <f t="shared" si="86"/>
        <v>8</v>
      </c>
      <c r="O398" s="10">
        <f t="shared" si="86"/>
        <v>10</v>
      </c>
      <c r="P398" s="10">
        <f t="shared" si="86"/>
        <v>18</v>
      </c>
      <c r="Q398" s="9">
        <f>COUNTIF(Q394:Q397,"E")</f>
        <v>0</v>
      </c>
      <c r="R398" s="9">
        <f>COUNTIF(R394:R397,"C")</f>
        <v>2</v>
      </c>
      <c r="S398" s="9">
        <f>COUNTIF(S394:S397,"VP")</f>
        <v>2</v>
      </c>
      <c r="T398" s="7">
        <f>COUNTA(T394:T397)</f>
        <v>4</v>
      </c>
      <c r="U398"/>
      <c r="V398"/>
      <c r="W398"/>
      <c r="X398"/>
      <c r="Y398"/>
    </row>
    <row r="399" spans="1:29" ht="15" customHeight="1" x14ac:dyDescent="0.25">
      <c r="A399" s="167" t="s">
        <v>126</v>
      </c>
      <c r="B399" s="167"/>
      <c r="C399" s="167"/>
      <c r="D399" s="167"/>
      <c r="E399" s="167"/>
      <c r="F399" s="167"/>
      <c r="G399" s="167"/>
      <c r="H399" s="167"/>
      <c r="I399" s="167"/>
      <c r="J399" s="10">
        <f>SUM(J398)</f>
        <v>10</v>
      </c>
      <c r="K399" s="10">
        <f t="shared" ref="K399:P399" si="87">SUM(K398)</f>
        <v>0</v>
      </c>
      <c r="L399" s="10">
        <f t="shared" si="87"/>
        <v>8</v>
      </c>
      <c r="M399" s="10">
        <f t="shared" si="87"/>
        <v>0</v>
      </c>
      <c r="N399" s="10">
        <f t="shared" si="87"/>
        <v>8</v>
      </c>
      <c r="O399" s="10">
        <f t="shared" si="87"/>
        <v>10</v>
      </c>
      <c r="P399" s="10">
        <f t="shared" si="87"/>
        <v>18</v>
      </c>
      <c r="Q399" s="10">
        <v>0</v>
      </c>
      <c r="R399" s="10">
        <v>2</v>
      </c>
      <c r="S399" s="10">
        <v>2</v>
      </c>
      <c r="T399" s="43">
        <v>4</v>
      </c>
      <c r="U399"/>
      <c r="V399"/>
      <c r="W399"/>
      <c r="X399"/>
      <c r="Y399"/>
    </row>
    <row r="400" spans="1:29" ht="15" x14ac:dyDescent="0.25">
      <c r="A400" s="270" t="s">
        <v>49</v>
      </c>
      <c r="B400" s="271"/>
      <c r="C400" s="271"/>
      <c r="D400" s="271"/>
      <c r="E400" s="271"/>
      <c r="F400" s="271"/>
      <c r="G400" s="271"/>
      <c r="H400" s="271"/>
      <c r="I400" s="271"/>
      <c r="J400" s="272"/>
      <c r="K400" s="10">
        <f>K398*14</f>
        <v>0</v>
      </c>
      <c r="L400" s="10">
        <f t="shared" ref="L400:P400" si="88">L398*14</f>
        <v>112</v>
      </c>
      <c r="M400" s="10">
        <f t="shared" si="88"/>
        <v>0</v>
      </c>
      <c r="N400" s="10">
        <f t="shared" si="88"/>
        <v>112</v>
      </c>
      <c r="O400" s="10">
        <f t="shared" si="88"/>
        <v>140</v>
      </c>
      <c r="P400" s="10">
        <f t="shared" si="88"/>
        <v>252</v>
      </c>
      <c r="Q400" s="289"/>
      <c r="R400" s="290"/>
      <c r="S400" s="290"/>
      <c r="T400" s="291"/>
      <c r="U400"/>
      <c r="V400"/>
      <c r="W400"/>
      <c r="X400"/>
      <c r="Y400"/>
    </row>
    <row r="401" spans="1:47" ht="15" x14ac:dyDescent="0.25">
      <c r="A401" s="273"/>
      <c r="B401" s="274"/>
      <c r="C401" s="274"/>
      <c r="D401" s="274"/>
      <c r="E401" s="274"/>
      <c r="F401" s="274"/>
      <c r="G401" s="274"/>
      <c r="H401" s="274"/>
      <c r="I401" s="274"/>
      <c r="J401" s="275"/>
      <c r="K401" s="279">
        <f>SUM(K400:M400)</f>
        <v>112</v>
      </c>
      <c r="L401" s="280"/>
      <c r="M401" s="281"/>
      <c r="N401" s="279">
        <f>SUM(N400:O400)</f>
        <v>252</v>
      </c>
      <c r="O401" s="280"/>
      <c r="P401" s="281"/>
      <c r="Q401" s="292"/>
      <c r="R401" s="293"/>
      <c r="S401" s="293"/>
      <c r="T401" s="294"/>
      <c r="U401"/>
      <c r="V401"/>
      <c r="W401"/>
      <c r="X401"/>
      <c r="Y401"/>
    </row>
    <row r="402" spans="1:47" ht="15" x14ac:dyDescent="0.25">
      <c r="A402" s="263" t="s">
        <v>89</v>
      </c>
      <c r="B402" s="282"/>
      <c r="C402" s="282"/>
      <c r="D402" s="282"/>
      <c r="E402" s="282"/>
      <c r="F402" s="282"/>
      <c r="G402" s="282"/>
      <c r="H402" s="282"/>
      <c r="I402" s="282"/>
      <c r="J402" s="264"/>
      <c r="K402" s="284">
        <f>T399/SUM(T169,T187,T204,T219,T235,T249)</f>
        <v>9.3023255813953487E-2</v>
      </c>
      <c r="L402" s="285"/>
      <c r="M402" s="285"/>
      <c r="N402" s="285"/>
      <c r="O402" s="285"/>
      <c r="P402" s="285"/>
      <c r="Q402" s="285"/>
      <c r="R402" s="285"/>
      <c r="S402" s="285"/>
      <c r="T402" s="286"/>
      <c r="U402"/>
      <c r="V402"/>
      <c r="W402"/>
      <c r="X402"/>
      <c r="Y402"/>
    </row>
    <row r="403" spans="1:47" s="53" customFormat="1" ht="15" customHeight="1" x14ac:dyDescent="0.25">
      <c r="A403" s="283" t="s">
        <v>90</v>
      </c>
      <c r="B403" s="283"/>
      <c r="C403" s="283"/>
      <c r="D403" s="283"/>
      <c r="E403" s="283"/>
      <c r="F403" s="283"/>
      <c r="G403" s="283"/>
      <c r="H403" s="283"/>
      <c r="I403" s="283"/>
      <c r="J403" s="283"/>
      <c r="K403" s="284">
        <f>K401/(SUM(N169,N187,N204,N219,N235)*14+N249*12)</f>
        <v>5.685279187817259E-2</v>
      </c>
      <c r="L403" s="285"/>
      <c r="M403" s="285"/>
      <c r="N403" s="285"/>
      <c r="O403" s="285"/>
      <c r="P403" s="285"/>
      <c r="Q403" s="285"/>
      <c r="R403" s="285"/>
      <c r="S403" s="285"/>
      <c r="T403" s="286"/>
      <c r="U403"/>
      <c r="V403"/>
      <c r="W403"/>
      <c r="X403"/>
      <c r="Y403"/>
      <c r="Z403" s="1"/>
      <c r="AA403" s="1"/>
      <c r="AB403" s="1"/>
      <c r="AC403" s="1"/>
      <c r="AD403" s="1"/>
      <c r="AE403" s="1"/>
      <c r="AF403" s="1"/>
      <c r="AG403" s="1"/>
      <c r="AH403" s="1"/>
      <c r="AI403" s="1"/>
      <c r="AJ403" s="1"/>
      <c r="AK403" s="1"/>
      <c r="AL403" s="1"/>
      <c r="AM403" s="1"/>
      <c r="AN403" s="1"/>
      <c r="AO403" s="1"/>
      <c r="AP403" s="1"/>
      <c r="AQ403" s="1"/>
      <c r="AR403" s="1"/>
      <c r="AS403" s="1"/>
      <c r="AT403" s="1"/>
      <c r="AU403" s="1"/>
    </row>
    <row r="404" spans="1:47" s="53" customFormat="1" x14ac:dyDescent="0.2">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c r="AC404" s="1"/>
      <c r="AD404" s="1"/>
      <c r="AE404" s="1"/>
      <c r="AF404" s="1"/>
      <c r="AG404" s="1"/>
      <c r="AH404" s="1"/>
      <c r="AI404" s="1"/>
      <c r="AJ404" s="1"/>
      <c r="AK404" s="1"/>
      <c r="AL404" s="1"/>
      <c r="AM404" s="1"/>
      <c r="AN404" s="1"/>
      <c r="AO404" s="1"/>
      <c r="AP404" s="1"/>
      <c r="AQ404" s="1"/>
      <c r="AR404" s="1"/>
      <c r="AS404" s="1"/>
      <c r="AT404" s="1"/>
      <c r="AU404" s="1"/>
    </row>
    <row r="405" spans="1:47" s="53" customFormat="1" x14ac:dyDescent="0.2">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c r="AC405" s="1"/>
      <c r="AD405" s="1"/>
      <c r="AE405" s="1"/>
      <c r="AF405" s="1"/>
      <c r="AG405" s="1"/>
      <c r="AH405" s="1"/>
      <c r="AI405" s="1"/>
      <c r="AJ405" s="1"/>
      <c r="AK405" s="1"/>
      <c r="AL405" s="1"/>
      <c r="AM405" s="1"/>
      <c r="AN405" s="1"/>
      <c r="AO405" s="1"/>
      <c r="AP405" s="1"/>
      <c r="AQ405" s="1"/>
      <c r="AR405" s="1"/>
      <c r="AS405" s="1"/>
      <c r="AT405" s="1"/>
      <c r="AU405" s="1"/>
    </row>
    <row r="406" spans="1:47" s="53" customFormat="1" x14ac:dyDescent="0.2">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c r="AC406" s="1"/>
      <c r="AD406" s="1"/>
      <c r="AE406" s="1"/>
      <c r="AF406" s="1"/>
      <c r="AG406" s="1"/>
      <c r="AH406" s="1"/>
      <c r="AI406" s="1"/>
      <c r="AJ406" s="1"/>
      <c r="AK406" s="1"/>
      <c r="AL406" s="1"/>
      <c r="AM406" s="1"/>
      <c r="AN406" s="1"/>
      <c r="AO406" s="1"/>
      <c r="AP406" s="1"/>
      <c r="AQ406" s="1"/>
      <c r="AR406" s="1"/>
      <c r="AS406" s="1"/>
      <c r="AT406" s="1"/>
      <c r="AU406" s="1"/>
    </row>
    <row r="407" spans="1:47" x14ac:dyDescent="0.2">
      <c r="A407" s="181" t="s">
        <v>70</v>
      </c>
      <c r="B407" s="181"/>
      <c r="C407" s="181"/>
      <c r="D407" s="181"/>
      <c r="E407" s="181"/>
      <c r="F407" s="181"/>
      <c r="G407" s="181"/>
      <c r="H407" s="181"/>
      <c r="I407" s="181"/>
      <c r="J407" s="181"/>
      <c r="K407" s="181"/>
      <c r="L407" s="181"/>
      <c r="M407" s="181"/>
      <c r="N407" s="181"/>
      <c r="O407" s="181"/>
      <c r="P407" s="181"/>
      <c r="Q407" s="181"/>
      <c r="R407" s="181"/>
      <c r="S407" s="181"/>
      <c r="T407" s="181"/>
    </row>
    <row r="408" spans="1:47" ht="15" customHeight="1" x14ac:dyDescent="0.2">
      <c r="A408" s="351" t="s">
        <v>28</v>
      </c>
      <c r="B408" s="161" t="s">
        <v>59</v>
      </c>
      <c r="C408" s="162"/>
      <c r="D408" s="162"/>
      <c r="E408" s="162"/>
      <c r="F408" s="162"/>
      <c r="G408" s="163"/>
      <c r="H408" s="161" t="s">
        <v>62</v>
      </c>
      <c r="I408" s="163"/>
      <c r="J408" s="349" t="s">
        <v>63</v>
      </c>
      <c r="K408" s="353"/>
      <c r="L408" s="353"/>
      <c r="M408" s="353"/>
      <c r="N408" s="353"/>
      <c r="O408" s="350"/>
      <c r="P408" s="161" t="s">
        <v>48</v>
      </c>
      <c r="Q408" s="163"/>
      <c r="R408" s="287" t="s">
        <v>64</v>
      </c>
      <c r="S408" s="287"/>
      <c r="T408" s="287"/>
    </row>
    <row r="409" spans="1:47" x14ac:dyDescent="0.2">
      <c r="A409" s="352"/>
      <c r="B409" s="164"/>
      <c r="C409" s="165"/>
      <c r="D409" s="165"/>
      <c r="E409" s="165"/>
      <c r="F409" s="165"/>
      <c r="G409" s="166"/>
      <c r="H409" s="164"/>
      <c r="I409" s="166"/>
      <c r="J409" s="349" t="s">
        <v>35</v>
      </c>
      <c r="K409" s="350"/>
      <c r="L409" s="349" t="s">
        <v>7</v>
      </c>
      <c r="M409" s="350"/>
      <c r="N409" s="349" t="s">
        <v>32</v>
      </c>
      <c r="O409" s="350"/>
      <c r="P409" s="164"/>
      <c r="Q409" s="166"/>
      <c r="R409" s="16" t="s">
        <v>65</v>
      </c>
      <c r="S409" s="16" t="s">
        <v>66</v>
      </c>
      <c r="T409" s="16" t="s">
        <v>67</v>
      </c>
      <c r="U409" s="118" t="str">
        <f>IF(N411=P283,"Corect","Nu corespunde cu tabelul de opționale")</f>
        <v>Corect</v>
      </c>
      <c r="V409" s="118"/>
      <c r="W409" s="118"/>
      <c r="X409" s="118"/>
    </row>
    <row r="410" spans="1:47" x14ac:dyDescent="0.2">
      <c r="A410" s="16">
        <v>1</v>
      </c>
      <c r="B410" s="349" t="s">
        <v>60</v>
      </c>
      <c r="C410" s="353"/>
      <c r="D410" s="353"/>
      <c r="E410" s="353"/>
      <c r="F410" s="353"/>
      <c r="G410" s="350"/>
      <c r="H410" s="358">
        <f>J410</f>
        <v>1576</v>
      </c>
      <c r="I410" s="359"/>
      <c r="J410" s="342">
        <f>(SUM(N169+N187+N204+N219+N235)*14+N249*12)-J411</f>
        <v>1576</v>
      </c>
      <c r="K410" s="343"/>
      <c r="L410" s="342">
        <f>(SUM(O169+O187+O204+O219+O235)*14+O249*12)-L411</f>
        <v>2040</v>
      </c>
      <c r="M410" s="343"/>
      <c r="N410" s="342">
        <f>(SUM(P169+P187+P204+P219+P235)*14+P249*12)-N411</f>
        <v>3616</v>
      </c>
      <c r="O410" s="343"/>
      <c r="P410" s="344">
        <f>H410/H412</f>
        <v>0.8</v>
      </c>
      <c r="Q410" s="345"/>
      <c r="R410" s="7">
        <f>J169+J187-R411</f>
        <v>60</v>
      </c>
      <c r="S410" s="7">
        <f>J204+J219-S411</f>
        <v>44</v>
      </c>
      <c r="T410" s="7">
        <f>J235+J249-T411</f>
        <v>42</v>
      </c>
    </row>
    <row r="411" spans="1:47" x14ac:dyDescent="0.2">
      <c r="A411" s="16">
        <v>2</v>
      </c>
      <c r="B411" s="349" t="s">
        <v>61</v>
      </c>
      <c r="C411" s="353"/>
      <c r="D411" s="353"/>
      <c r="E411" s="353"/>
      <c r="F411" s="353"/>
      <c r="G411" s="350"/>
      <c r="H411" s="358">
        <f>J411</f>
        <v>394</v>
      </c>
      <c r="I411" s="359"/>
      <c r="J411" s="356">
        <f>N283</f>
        <v>394</v>
      </c>
      <c r="K411" s="357"/>
      <c r="L411" s="356">
        <f>O283</f>
        <v>532</v>
      </c>
      <c r="M411" s="357"/>
      <c r="N411" s="364">
        <f>SUM(J411:M411)</f>
        <v>926</v>
      </c>
      <c r="O411" s="365"/>
      <c r="P411" s="344">
        <f>H411/H412</f>
        <v>0.2</v>
      </c>
      <c r="Q411" s="345"/>
      <c r="R411" s="79">
        <v>4</v>
      </c>
      <c r="S411" s="79">
        <v>16</v>
      </c>
      <c r="T411" s="79">
        <v>18</v>
      </c>
    </row>
    <row r="412" spans="1:47" x14ac:dyDescent="0.2">
      <c r="A412" s="349" t="s">
        <v>26</v>
      </c>
      <c r="B412" s="353"/>
      <c r="C412" s="353"/>
      <c r="D412" s="353"/>
      <c r="E412" s="353"/>
      <c r="F412" s="353"/>
      <c r="G412" s="350"/>
      <c r="H412" s="349">
        <f>SUM(H410:I411)</f>
        <v>1970</v>
      </c>
      <c r="I412" s="350"/>
      <c r="J412" s="349">
        <f>SUM(J410:K411)</f>
        <v>1970</v>
      </c>
      <c r="K412" s="350"/>
      <c r="L412" s="135">
        <f>SUM(L410:M411)</f>
        <v>2572</v>
      </c>
      <c r="M412" s="137"/>
      <c r="N412" s="135">
        <f>SUM(N410:O411)</f>
        <v>4542</v>
      </c>
      <c r="O412" s="137"/>
      <c r="P412" s="347">
        <f>SUM(P410:Q411)</f>
        <v>1</v>
      </c>
      <c r="Q412" s="348"/>
      <c r="R412" s="9">
        <f>SUM(R410:R411)</f>
        <v>64</v>
      </c>
      <c r="S412" s="9">
        <f>SUM(S410:S411)</f>
        <v>60</v>
      </c>
      <c r="T412" s="9">
        <f>SUM(T410:T411)</f>
        <v>60</v>
      </c>
    </row>
    <row r="413" spans="1:47" x14ac:dyDescent="0.2">
      <c r="A413" s="40"/>
      <c r="B413" s="40"/>
      <c r="C413" s="40"/>
      <c r="D413" s="40"/>
      <c r="E413" s="40"/>
      <c r="F413" s="40"/>
      <c r="G413" s="40"/>
      <c r="H413" s="40"/>
      <c r="I413" s="40"/>
      <c r="J413" s="40"/>
      <c r="K413" s="40"/>
      <c r="L413" s="30"/>
      <c r="M413" s="30"/>
      <c r="N413" s="30"/>
      <c r="O413" s="30"/>
      <c r="P413" s="41"/>
      <c r="Q413" s="41"/>
      <c r="R413" s="30"/>
      <c r="S413" s="30"/>
      <c r="T413" s="30"/>
    </row>
    <row r="414" spans="1:47" ht="15" customHeight="1" x14ac:dyDescent="0.2">
      <c r="A414" s="40"/>
      <c r="B414" s="40"/>
      <c r="C414" s="40"/>
      <c r="D414" s="40"/>
      <c r="E414" s="40"/>
      <c r="F414" s="40"/>
      <c r="G414" s="40"/>
      <c r="H414" s="40"/>
      <c r="I414" s="40"/>
      <c r="J414" s="40"/>
      <c r="K414" s="40"/>
      <c r="L414" s="30"/>
      <c r="M414" s="30"/>
      <c r="N414" s="30"/>
      <c r="O414" s="30"/>
      <c r="P414" s="41"/>
      <c r="Q414" s="41"/>
      <c r="R414" s="30"/>
      <c r="S414" s="30"/>
      <c r="T414" s="30"/>
    </row>
    <row r="415" spans="1:47" x14ac:dyDescent="0.2">
      <c r="A415" s="40"/>
      <c r="B415" s="40"/>
      <c r="C415" s="40"/>
      <c r="D415" s="40"/>
      <c r="E415" s="40"/>
      <c r="F415" s="40"/>
      <c r="G415" s="40"/>
      <c r="H415" s="40"/>
      <c r="I415" s="40"/>
      <c r="J415" s="40"/>
      <c r="K415" s="40"/>
      <c r="L415" s="30"/>
      <c r="M415" s="30"/>
      <c r="N415" s="30"/>
      <c r="O415" s="30"/>
      <c r="P415" s="41"/>
      <c r="Q415" s="41"/>
      <c r="R415" s="30"/>
      <c r="S415" s="30"/>
      <c r="T415" s="30"/>
    </row>
    <row r="416" spans="1:47" x14ac:dyDescent="0.2">
      <c r="A416" s="366" t="s">
        <v>142</v>
      </c>
      <c r="B416" s="366"/>
      <c r="C416" s="366"/>
      <c r="D416" s="366"/>
      <c r="E416" s="366"/>
      <c r="F416" s="366"/>
      <c r="G416" s="366"/>
      <c r="H416" s="366"/>
      <c r="I416" s="366"/>
      <c r="J416" s="366"/>
      <c r="K416" s="366"/>
      <c r="L416" s="366"/>
      <c r="M416" s="366"/>
      <c r="N416" s="366"/>
      <c r="O416" s="366"/>
      <c r="P416" s="366"/>
      <c r="Q416" s="366"/>
      <c r="R416" s="366"/>
      <c r="S416" s="366"/>
      <c r="T416" s="366"/>
    </row>
    <row r="417" spans="1:25" ht="17.100000000000001" customHeight="1" x14ac:dyDescent="0.2">
      <c r="A417" s="161" t="s">
        <v>148</v>
      </c>
      <c r="B417" s="162"/>
      <c r="C417" s="162"/>
      <c r="D417" s="162"/>
      <c r="E417" s="162"/>
      <c r="F417" s="162"/>
      <c r="G417" s="162"/>
      <c r="H417" s="163"/>
      <c r="I417" s="161" t="s">
        <v>149</v>
      </c>
      <c r="J417" s="163"/>
      <c r="K417" s="161" t="s">
        <v>151</v>
      </c>
      <c r="L417" s="162"/>
      <c r="M417" s="162"/>
      <c r="N417" s="163"/>
      <c r="O417" s="161" t="s">
        <v>152</v>
      </c>
      <c r="P417" s="162"/>
      <c r="Q417" s="163"/>
      <c r="R417" s="161" t="s">
        <v>153</v>
      </c>
      <c r="S417" s="162"/>
      <c r="T417" s="163"/>
      <c r="U417" s="374" t="str">
        <f>IF(J412=I422,"Corect","Bilanțul general nu corespunde cu Bilanțul pe tipuri de discipline")</f>
        <v>Corect</v>
      </c>
      <c r="V417" s="375"/>
      <c r="W417" s="375"/>
      <c r="X417" s="375"/>
      <c r="Y417" s="375"/>
    </row>
    <row r="418" spans="1:25" ht="12.75" customHeight="1" x14ac:dyDescent="0.2">
      <c r="A418" s="164"/>
      <c r="B418" s="165"/>
      <c r="C418" s="165"/>
      <c r="D418" s="165"/>
      <c r="E418" s="165"/>
      <c r="F418" s="165"/>
      <c r="G418" s="165"/>
      <c r="H418" s="166"/>
      <c r="I418" s="164"/>
      <c r="J418" s="166"/>
      <c r="K418" s="164"/>
      <c r="L418" s="165"/>
      <c r="M418" s="165"/>
      <c r="N418" s="166"/>
      <c r="O418" s="164"/>
      <c r="P418" s="165"/>
      <c r="Q418" s="166"/>
      <c r="R418" s="164"/>
      <c r="S418" s="165"/>
      <c r="T418" s="166"/>
    </row>
    <row r="419" spans="1:25" ht="12.75" customHeight="1" x14ac:dyDescent="0.2">
      <c r="A419" s="367" t="s">
        <v>146</v>
      </c>
      <c r="B419" s="368"/>
      <c r="C419" s="368"/>
      <c r="D419" s="368"/>
      <c r="E419" s="368"/>
      <c r="F419" s="368"/>
      <c r="G419" s="369"/>
      <c r="H419" s="16" t="s">
        <v>143</v>
      </c>
      <c r="I419" s="372">
        <f>K340</f>
        <v>488</v>
      </c>
      <c r="J419" s="373"/>
      <c r="K419" s="380">
        <f>K342</f>
        <v>0.24771573604060915</v>
      </c>
      <c r="L419" s="380"/>
      <c r="M419" s="380"/>
      <c r="N419" s="380"/>
      <c r="O419" s="370">
        <f>N340</f>
        <v>1234</v>
      </c>
      <c r="P419" s="371"/>
      <c r="Q419" s="371"/>
      <c r="R419" s="360">
        <v>0.20039999999999999</v>
      </c>
      <c r="S419" s="361"/>
      <c r="T419" s="362"/>
    </row>
    <row r="420" spans="1:25" x14ac:dyDescent="0.2">
      <c r="A420" s="367" t="s">
        <v>147</v>
      </c>
      <c r="B420" s="368"/>
      <c r="C420" s="368"/>
      <c r="D420" s="368"/>
      <c r="E420" s="368"/>
      <c r="F420" s="368"/>
      <c r="G420" s="369"/>
      <c r="H420" s="16" t="s">
        <v>145</v>
      </c>
      <c r="I420" s="372">
        <f>K384</f>
        <v>1370</v>
      </c>
      <c r="J420" s="373"/>
      <c r="K420" s="380">
        <f>K386</f>
        <v>0.69543147208121825</v>
      </c>
      <c r="L420" s="380"/>
      <c r="M420" s="380"/>
      <c r="N420" s="380"/>
      <c r="O420" s="370">
        <f>N384</f>
        <v>3056</v>
      </c>
      <c r="P420" s="371"/>
      <c r="Q420" s="371"/>
      <c r="R420" s="360">
        <v>0.74619999999999997</v>
      </c>
      <c r="S420" s="361"/>
      <c r="T420" s="362"/>
    </row>
    <row r="421" spans="1:25" x14ac:dyDescent="0.2">
      <c r="A421" s="367" t="s">
        <v>156</v>
      </c>
      <c r="B421" s="368"/>
      <c r="C421" s="368"/>
      <c r="D421" s="368"/>
      <c r="E421" s="368"/>
      <c r="F421" s="368"/>
      <c r="G421" s="369"/>
      <c r="H421" s="16" t="s">
        <v>38</v>
      </c>
      <c r="I421" s="372">
        <f>K401</f>
        <v>112</v>
      </c>
      <c r="J421" s="373"/>
      <c r="K421" s="380">
        <f>K403</f>
        <v>5.685279187817259E-2</v>
      </c>
      <c r="L421" s="380"/>
      <c r="M421" s="380"/>
      <c r="N421" s="380"/>
      <c r="O421" s="370">
        <f>N401</f>
        <v>252</v>
      </c>
      <c r="P421" s="371"/>
      <c r="Q421" s="371"/>
      <c r="R421" s="360">
        <v>5.6399999999999999E-2</v>
      </c>
      <c r="S421" s="361"/>
      <c r="T421" s="362"/>
    </row>
    <row r="422" spans="1:25" x14ac:dyDescent="0.2">
      <c r="A422" s="287" t="s">
        <v>26</v>
      </c>
      <c r="B422" s="287"/>
      <c r="C422" s="287"/>
      <c r="D422" s="287"/>
      <c r="E422" s="287"/>
      <c r="F422" s="287"/>
      <c r="G422" s="287"/>
      <c r="H422" s="287"/>
      <c r="I422" s="378">
        <f>SUM(I419:J421)</f>
        <v>1970</v>
      </c>
      <c r="J422" s="379"/>
      <c r="K422" s="346">
        <f>SUM(K419:N421)</f>
        <v>1</v>
      </c>
      <c r="L422" s="346"/>
      <c r="M422" s="346"/>
      <c r="N422" s="346"/>
      <c r="O422" s="376">
        <f>SUM(O419:Q421)</f>
        <v>4542</v>
      </c>
      <c r="P422" s="377"/>
      <c r="Q422" s="377"/>
      <c r="R422" s="346">
        <f>SUM(R419:T421)</f>
        <v>1.0029999999999999</v>
      </c>
      <c r="S422" s="346"/>
      <c r="T422" s="346"/>
    </row>
    <row r="423" spans="1:25" ht="12" customHeight="1" x14ac:dyDescent="0.2">
      <c r="A423" s="40"/>
      <c r="B423" s="40"/>
      <c r="C423" s="40"/>
      <c r="D423" s="40"/>
      <c r="E423" s="40"/>
      <c r="F423" s="40"/>
      <c r="G423" s="40"/>
      <c r="H423" s="40"/>
      <c r="I423" s="40"/>
      <c r="J423" s="40"/>
      <c r="K423" s="40"/>
      <c r="L423" s="30"/>
      <c r="M423" s="30"/>
      <c r="N423" s="30"/>
      <c r="O423" s="30"/>
      <c r="P423" s="41"/>
      <c r="Q423" s="41"/>
      <c r="R423" s="30"/>
      <c r="S423" s="30"/>
      <c r="T423" s="30"/>
      <c r="U423" s="381" t="s">
        <v>94</v>
      </c>
      <c r="V423" s="381"/>
      <c r="W423" s="381"/>
      <c r="X423" s="381"/>
    </row>
    <row r="424" spans="1:25" x14ac:dyDescent="0.2">
      <c r="A424" s="40"/>
      <c r="B424" s="40"/>
      <c r="C424" s="40"/>
      <c r="D424" s="40"/>
      <c r="E424" s="40"/>
      <c r="F424" s="40"/>
      <c r="G424" s="40"/>
      <c r="H424" s="40"/>
      <c r="I424" s="40"/>
      <c r="J424" s="40"/>
      <c r="K424" s="40"/>
      <c r="L424" s="30"/>
      <c r="M424" s="30"/>
      <c r="N424" s="30"/>
      <c r="O424" s="30"/>
      <c r="P424" s="41"/>
      <c r="Q424" s="41"/>
      <c r="R424" s="30"/>
      <c r="S424" s="30"/>
      <c r="T424" s="30"/>
      <c r="U424" s="381"/>
      <c r="V424" s="381"/>
      <c r="W424" s="381"/>
      <c r="X424" s="381"/>
    </row>
    <row r="425" spans="1:25" x14ac:dyDescent="0.2">
      <c r="A425" s="40"/>
      <c r="B425" s="40"/>
      <c r="C425" s="40"/>
      <c r="D425" s="40"/>
      <c r="E425" s="40"/>
      <c r="F425" s="40"/>
      <c r="G425" s="40"/>
      <c r="H425" s="40"/>
      <c r="I425" s="40"/>
      <c r="J425" s="40"/>
      <c r="K425" s="40"/>
      <c r="L425" s="30"/>
      <c r="M425" s="30"/>
      <c r="N425" s="30"/>
      <c r="O425" s="30"/>
      <c r="P425" s="41"/>
      <c r="Q425" s="41"/>
      <c r="R425" s="30"/>
      <c r="S425" s="30"/>
      <c r="T425" s="30"/>
      <c r="U425" s="381"/>
      <c r="V425" s="381"/>
      <c r="W425" s="381"/>
      <c r="X425" s="381"/>
    </row>
    <row r="426" spans="1:25" ht="11.25" customHeight="1" x14ac:dyDescent="0.2">
      <c r="A426" s="274" t="s">
        <v>159</v>
      </c>
      <c r="B426" s="274"/>
      <c r="C426" s="274"/>
      <c r="D426" s="274"/>
      <c r="E426" s="274"/>
      <c r="F426" s="274"/>
      <c r="G426" s="274"/>
      <c r="H426" s="274"/>
      <c r="I426" s="274"/>
      <c r="J426" s="274"/>
      <c r="K426" s="274"/>
      <c r="L426" s="274"/>
      <c r="M426" s="274"/>
      <c r="N426" s="274"/>
      <c r="O426" s="274"/>
      <c r="P426" s="274"/>
      <c r="Q426" s="41"/>
      <c r="R426" s="30"/>
      <c r="S426" s="30"/>
      <c r="T426" s="30"/>
      <c r="U426" s="382" t="s">
        <v>95</v>
      </c>
      <c r="V426" s="383"/>
      <c r="W426" s="382" t="s">
        <v>96</v>
      </c>
      <c r="X426" s="383"/>
    </row>
    <row r="427" spans="1:25" ht="17.100000000000001" customHeight="1" x14ac:dyDescent="0.2">
      <c r="A427" s="367" t="s">
        <v>160</v>
      </c>
      <c r="B427" s="368"/>
      <c r="C427" s="368"/>
      <c r="D427" s="368"/>
      <c r="E427" s="368"/>
      <c r="F427" s="368"/>
      <c r="G427" s="368"/>
      <c r="H427" s="368"/>
      <c r="I427" s="368"/>
      <c r="J427" s="368"/>
      <c r="K427" s="368"/>
      <c r="L427" s="368"/>
      <c r="M427" s="368"/>
      <c r="N427" s="369"/>
      <c r="O427" s="363">
        <v>180</v>
      </c>
      <c r="P427" s="363"/>
      <c r="Q427" s="41"/>
      <c r="R427" s="30"/>
      <c r="S427" s="30"/>
      <c r="T427" s="30"/>
      <c r="U427" s="384"/>
      <c r="V427" s="385"/>
      <c r="W427" s="384"/>
      <c r="X427" s="385"/>
    </row>
    <row r="428" spans="1:25" ht="25.5" x14ac:dyDescent="0.2">
      <c r="A428" s="367" t="s">
        <v>161</v>
      </c>
      <c r="B428" s="368"/>
      <c r="C428" s="368"/>
      <c r="D428" s="368"/>
      <c r="E428" s="368"/>
      <c r="F428" s="368"/>
      <c r="G428" s="368"/>
      <c r="H428" s="368"/>
      <c r="I428" s="368"/>
      <c r="J428" s="368"/>
      <c r="K428" s="368"/>
      <c r="L428" s="368"/>
      <c r="M428" s="368"/>
      <c r="N428" s="369"/>
      <c r="O428" s="363">
        <v>70</v>
      </c>
      <c r="P428" s="363"/>
      <c r="Q428" s="41"/>
      <c r="R428" s="30"/>
      <c r="S428" s="30"/>
      <c r="T428" s="30"/>
      <c r="U428" s="144">
        <f>K341+K385+K402</f>
        <v>1</v>
      </c>
      <c r="V428" s="145"/>
      <c r="W428" s="144">
        <f>K341+K385+K402</f>
        <v>1</v>
      </c>
      <c r="X428" s="145"/>
      <c r="Y428" s="89" t="s">
        <v>97</v>
      </c>
    </row>
    <row r="429" spans="1:25" ht="25.5" x14ac:dyDescent="0.2">
      <c r="A429" s="349" t="s">
        <v>150</v>
      </c>
      <c r="B429" s="353"/>
      <c r="C429" s="353"/>
      <c r="D429" s="353"/>
      <c r="E429" s="353"/>
      <c r="F429" s="353"/>
      <c r="G429" s="353"/>
      <c r="H429" s="353"/>
      <c r="I429" s="353"/>
      <c r="J429" s="353"/>
      <c r="K429" s="353"/>
      <c r="L429" s="353"/>
      <c r="M429" s="353"/>
      <c r="N429" s="350"/>
      <c r="O429" s="277">
        <f>O427+O428</f>
        <v>250</v>
      </c>
      <c r="P429" s="277"/>
      <c r="Q429" s="41"/>
      <c r="R429" s="30"/>
      <c r="S429" s="30"/>
      <c r="T429" s="30"/>
      <c r="U429" s="144">
        <f>K342+K386+K403</f>
        <v>1</v>
      </c>
      <c r="V429" s="145"/>
      <c r="W429" s="144">
        <f>K342+K386+K403</f>
        <v>1</v>
      </c>
      <c r="X429" s="145"/>
      <c r="Y429" s="89" t="s">
        <v>98</v>
      </c>
    </row>
    <row r="430" spans="1:25" x14ac:dyDescent="0.2">
      <c r="A430" s="40"/>
      <c r="B430" s="40"/>
      <c r="C430" s="40"/>
      <c r="D430" s="40"/>
      <c r="E430" s="40"/>
      <c r="F430" s="40"/>
      <c r="G430" s="40"/>
      <c r="H430" s="40"/>
      <c r="I430" s="40"/>
      <c r="J430" s="40"/>
      <c r="K430" s="40"/>
      <c r="L430" s="30"/>
      <c r="M430" s="30"/>
      <c r="N430" s="30"/>
      <c r="O430" s="30"/>
      <c r="P430" s="41"/>
      <c r="Q430" s="41"/>
      <c r="R430" s="30"/>
      <c r="S430" s="30"/>
      <c r="T430" s="30"/>
      <c r="U430" s="146" t="str">
        <f>IF(U428=100%,"Corect",IF(U428&gt;100%,"Ați dublat unele discipline","Ați pierdut unele discipline"))</f>
        <v>Corect</v>
      </c>
      <c r="V430" s="147"/>
      <c r="W430" s="146" t="str">
        <f>IF(W428=100%,"Corect",IF(W428&gt;100%,"Ați dublat unele discipline","Ați pierdut unele discipline"))</f>
        <v>Corect</v>
      </c>
      <c r="X430" s="147"/>
      <c r="Y430" s="69"/>
    </row>
    <row r="431" spans="1:25" x14ac:dyDescent="0.2">
      <c r="A431" s="40"/>
      <c r="B431" s="40"/>
      <c r="C431" s="40"/>
      <c r="D431" s="40"/>
      <c r="E431" s="40"/>
      <c r="F431" s="40"/>
      <c r="G431" s="40"/>
      <c r="H431" s="40"/>
      <c r="I431" s="40"/>
      <c r="J431" s="40"/>
      <c r="K431" s="40"/>
      <c r="L431" s="30"/>
      <c r="M431" s="30"/>
      <c r="N431" s="30"/>
      <c r="O431" s="30"/>
      <c r="P431" s="41"/>
      <c r="Q431" s="41"/>
      <c r="R431" s="30"/>
      <c r="S431" s="30"/>
      <c r="T431" s="30"/>
      <c r="U431" s="146" t="str">
        <f>IF(U429=100%,"Corect",IF(U429&gt;100%,"Ați dublat unele discipline","Ați pierdut unele discipline"))</f>
        <v>Corect</v>
      </c>
      <c r="V431" s="147"/>
      <c r="W431" s="146" t="str">
        <f>IF(W429=100%,"Corect",IF(W429&gt;100%,"Ați dublat unele discipline","Ați pierdut unele discipline"))</f>
        <v>Corect</v>
      </c>
      <c r="X431" s="147"/>
      <c r="Y431" s="69"/>
    </row>
    <row r="432" spans="1:25" ht="17.100000000000001" customHeight="1" x14ac:dyDescent="0.2">
      <c r="A432" s="30"/>
      <c r="B432" s="30"/>
      <c r="C432" s="30"/>
      <c r="D432" s="30"/>
      <c r="E432" s="30"/>
      <c r="F432" s="30"/>
      <c r="G432" s="30"/>
      <c r="H432" s="30"/>
      <c r="I432" s="30"/>
      <c r="J432" s="30"/>
      <c r="K432" s="30"/>
      <c r="L432" s="30"/>
      <c r="M432" s="30"/>
      <c r="N432" s="30"/>
      <c r="O432" s="30"/>
      <c r="P432" s="30"/>
      <c r="Q432" s="41"/>
      <c r="R432" s="30"/>
      <c r="S432" s="30"/>
      <c r="T432" s="30"/>
      <c r="U432" s="80" t="s">
        <v>128</v>
      </c>
      <c r="V432" s="81"/>
      <c r="W432" s="81"/>
      <c r="X432" s="81"/>
      <c r="Y432" s="81"/>
    </row>
    <row r="433" spans="1:25" x14ac:dyDescent="0.2">
      <c r="A433" s="30"/>
      <c r="B433" s="30"/>
      <c r="C433" s="30"/>
      <c r="D433" s="30"/>
      <c r="E433" s="30"/>
      <c r="F433" s="30"/>
      <c r="G433" s="30"/>
      <c r="H433" s="30"/>
      <c r="I433" s="30"/>
      <c r="J433" s="30"/>
      <c r="K433" s="30"/>
      <c r="L433" s="30"/>
      <c r="M433" s="30"/>
      <c r="N433" s="30"/>
      <c r="O433" s="30"/>
      <c r="P433" s="30"/>
      <c r="Q433" s="41"/>
      <c r="R433" s="30"/>
      <c r="S433" s="30"/>
      <c r="T433" s="30"/>
      <c r="U433" s="83"/>
      <c r="V433" s="84"/>
      <c r="W433" s="84"/>
      <c r="X433" s="84"/>
      <c r="Y433" s="84"/>
    </row>
    <row r="434" spans="1:25" x14ac:dyDescent="0.2">
      <c r="A434" s="30"/>
      <c r="B434" s="30"/>
      <c r="C434" s="30"/>
      <c r="D434" s="30"/>
      <c r="E434" s="30"/>
      <c r="F434" s="30"/>
      <c r="G434" s="30"/>
      <c r="H434" s="30"/>
      <c r="I434" s="30"/>
      <c r="J434" s="30"/>
      <c r="K434" s="30"/>
      <c r="L434" s="30"/>
      <c r="M434" s="30"/>
      <c r="N434" s="30"/>
      <c r="O434" s="30"/>
      <c r="P434" s="30"/>
      <c r="Q434" s="41"/>
      <c r="R434" s="30"/>
      <c r="S434" s="30"/>
      <c r="T434" s="30"/>
      <c r="U434" s="86"/>
      <c r="V434" s="87"/>
      <c r="W434" s="87"/>
      <c r="X434" s="87"/>
      <c r="Y434" s="87"/>
    </row>
    <row r="435" spans="1:25" x14ac:dyDescent="0.2">
      <c r="A435" s="30"/>
      <c r="B435" s="30"/>
      <c r="C435" s="30"/>
      <c r="D435" s="30"/>
      <c r="E435" s="30"/>
      <c r="F435" s="30"/>
      <c r="G435" s="30"/>
      <c r="H435" s="30"/>
      <c r="I435" s="30"/>
      <c r="J435" s="30"/>
      <c r="K435" s="30"/>
      <c r="L435" s="30"/>
      <c r="M435" s="30"/>
      <c r="N435" s="30"/>
      <c r="O435" s="30"/>
      <c r="P435" s="30"/>
      <c r="Q435" s="41"/>
      <c r="R435" s="30"/>
      <c r="S435" s="30"/>
      <c r="T435" s="30"/>
      <c r="U435" s="2"/>
      <c r="V435" s="2"/>
      <c r="W435" s="2"/>
      <c r="X435" s="2"/>
      <c r="Y435" s="2"/>
    </row>
    <row r="436" spans="1:25" x14ac:dyDescent="0.2">
      <c r="A436" s="40"/>
      <c r="B436" s="40"/>
      <c r="C436" s="40"/>
      <c r="D436" s="40"/>
      <c r="E436" s="40"/>
      <c r="F436" s="40"/>
      <c r="G436" s="40"/>
      <c r="H436" s="40"/>
      <c r="I436" s="40"/>
      <c r="J436" s="40"/>
      <c r="K436" s="40"/>
      <c r="L436" s="30"/>
      <c r="M436" s="30"/>
      <c r="N436" s="30"/>
      <c r="O436" s="30"/>
      <c r="P436" s="41"/>
      <c r="Q436" s="41"/>
      <c r="R436" s="30"/>
      <c r="S436" s="30"/>
      <c r="T436" s="30"/>
      <c r="U436" s="2"/>
      <c r="V436" s="2"/>
      <c r="W436" s="2"/>
      <c r="X436" s="2"/>
      <c r="Y436" s="2"/>
    </row>
    <row r="438" spans="1:25" x14ac:dyDescent="0.2">
      <c r="A438" s="354" t="s">
        <v>93</v>
      </c>
      <c r="B438" s="354"/>
      <c r="C438" s="354"/>
      <c r="D438" s="354"/>
      <c r="E438" s="354"/>
      <c r="F438" s="354"/>
      <c r="G438" s="354"/>
      <c r="H438" s="354"/>
      <c r="I438" s="354"/>
      <c r="J438" s="354"/>
      <c r="K438" s="354"/>
      <c r="L438" s="354"/>
      <c r="M438" s="354"/>
      <c r="N438" s="354"/>
      <c r="O438" s="354"/>
      <c r="P438" s="354"/>
      <c r="Q438" s="354"/>
      <c r="R438" s="354"/>
      <c r="S438" s="354"/>
      <c r="T438" s="354"/>
    </row>
    <row r="439" spans="1:25" x14ac:dyDescent="0.2">
      <c r="A439" s="297" t="s">
        <v>82</v>
      </c>
      <c r="B439" s="297"/>
      <c r="C439" s="297"/>
      <c r="D439" s="297"/>
      <c r="E439" s="297"/>
      <c r="F439" s="297"/>
      <c r="G439" s="297"/>
      <c r="H439" s="297"/>
      <c r="I439" s="297"/>
      <c r="J439" s="297"/>
      <c r="K439" s="297"/>
      <c r="L439" s="297"/>
      <c r="M439" s="297"/>
      <c r="N439" s="297"/>
      <c r="O439" s="297"/>
      <c r="P439" s="297"/>
      <c r="Q439" s="297"/>
      <c r="R439" s="297"/>
      <c r="S439" s="297"/>
      <c r="T439" s="297"/>
    </row>
    <row r="440" spans="1:25" x14ac:dyDescent="0.2">
      <c r="U440" s="333" t="s">
        <v>110</v>
      </c>
      <c r="V440" s="333"/>
      <c r="W440" s="333"/>
      <c r="X440" s="333"/>
      <c r="Y440" s="333"/>
    </row>
    <row r="441" spans="1:25" x14ac:dyDescent="0.2">
      <c r="A441" s="299" t="s">
        <v>73</v>
      </c>
      <c r="B441" s="299"/>
      <c r="C441" s="299"/>
      <c r="D441" s="299"/>
      <c r="E441" s="299"/>
      <c r="F441" s="299"/>
      <c r="G441" s="299"/>
      <c r="H441" s="299"/>
      <c r="I441" s="299"/>
      <c r="J441" s="299"/>
      <c r="K441" s="299"/>
      <c r="L441" s="299"/>
      <c r="M441" s="299"/>
      <c r="N441" s="299"/>
      <c r="O441" s="299"/>
      <c r="P441" s="299"/>
      <c r="Q441" s="299"/>
      <c r="R441" s="299"/>
      <c r="S441" s="299"/>
      <c r="T441" s="299"/>
      <c r="U441" s="333"/>
      <c r="V441" s="333"/>
      <c r="W441" s="333"/>
      <c r="X441" s="333"/>
      <c r="Y441" s="333"/>
    </row>
    <row r="442" spans="1:25" x14ac:dyDescent="0.2">
      <c r="A442" s="182" t="s">
        <v>28</v>
      </c>
      <c r="B442" s="106" t="s">
        <v>27</v>
      </c>
      <c r="C442" s="107"/>
      <c r="D442" s="107"/>
      <c r="E442" s="107"/>
      <c r="F442" s="107"/>
      <c r="G442" s="107"/>
      <c r="H442" s="107"/>
      <c r="I442" s="108"/>
      <c r="J442" s="138" t="s">
        <v>39</v>
      </c>
      <c r="K442" s="112" t="s">
        <v>25</v>
      </c>
      <c r="L442" s="113"/>
      <c r="M442" s="114"/>
      <c r="N442" s="112" t="s">
        <v>40</v>
      </c>
      <c r="O442" s="113"/>
      <c r="P442" s="114"/>
      <c r="Q442" s="112" t="s">
        <v>24</v>
      </c>
      <c r="R442" s="113"/>
      <c r="S442" s="114"/>
      <c r="T442" s="152" t="s">
        <v>23</v>
      </c>
      <c r="U442" s="333"/>
      <c r="V442" s="333"/>
      <c r="W442" s="333"/>
      <c r="X442" s="333"/>
      <c r="Y442" s="333"/>
    </row>
    <row r="443" spans="1:25" x14ac:dyDescent="0.2">
      <c r="A443" s="183"/>
      <c r="B443" s="122"/>
      <c r="C443" s="123"/>
      <c r="D443" s="123"/>
      <c r="E443" s="123"/>
      <c r="F443" s="123"/>
      <c r="G443" s="123"/>
      <c r="H443" s="123"/>
      <c r="I443" s="124"/>
      <c r="J443" s="139"/>
      <c r="K443" s="115"/>
      <c r="L443" s="116"/>
      <c r="M443" s="117"/>
      <c r="N443" s="115"/>
      <c r="O443" s="116"/>
      <c r="P443" s="117"/>
      <c r="Q443" s="115"/>
      <c r="R443" s="116"/>
      <c r="S443" s="117"/>
      <c r="T443" s="152"/>
      <c r="U443" s="333"/>
      <c r="V443" s="333"/>
      <c r="W443" s="333"/>
      <c r="X443" s="333"/>
      <c r="Y443" s="333"/>
    </row>
    <row r="444" spans="1:25" x14ac:dyDescent="0.2">
      <c r="A444" s="184"/>
      <c r="B444" s="109"/>
      <c r="C444" s="110"/>
      <c r="D444" s="110"/>
      <c r="E444" s="110"/>
      <c r="F444" s="110"/>
      <c r="G444" s="110"/>
      <c r="H444" s="110"/>
      <c r="I444" s="111"/>
      <c r="J444" s="140"/>
      <c r="K444" s="4" t="s">
        <v>29</v>
      </c>
      <c r="L444" s="4" t="s">
        <v>30</v>
      </c>
      <c r="M444" s="4" t="s">
        <v>31</v>
      </c>
      <c r="N444" s="4" t="s">
        <v>35</v>
      </c>
      <c r="O444" s="4" t="s">
        <v>7</v>
      </c>
      <c r="P444" s="4" t="s">
        <v>32</v>
      </c>
      <c r="Q444" s="4" t="s">
        <v>33</v>
      </c>
      <c r="R444" s="4" t="s">
        <v>29</v>
      </c>
      <c r="S444" s="4" t="s">
        <v>34</v>
      </c>
      <c r="T444" s="152"/>
      <c r="U444" s="333"/>
      <c r="V444" s="333"/>
      <c r="W444" s="333"/>
      <c r="X444" s="333"/>
      <c r="Y444" s="333"/>
    </row>
    <row r="445" spans="1:25" x14ac:dyDescent="0.2">
      <c r="A445" s="355" t="s">
        <v>50</v>
      </c>
      <c r="B445" s="355"/>
      <c r="C445" s="355"/>
      <c r="D445" s="355"/>
      <c r="E445" s="355"/>
      <c r="F445" s="355"/>
      <c r="G445" s="355"/>
      <c r="H445" s="355"/>
      <c r="I445" s="355"/>
      <c r="J445" s="355"/>
      <c r="K445" s="355"/>
      <c r="L445" s="355"/>
      <c r="M445" s="355"/>
      <c r="N445" s="355"/>
      <c r="O445" s="355"/>
      <c r="P445" s="355"/>
      <c r="Q445" s="355"/>
      <c r="R445" s="355"/>
      <c r="S445" s="355"/>
      <c r="T445" s="355"/>
      <c r="U445" s="333"/>
      <c r="V445" s="333"/>
      <c r="W445" s="333"/>
      <c r="X445" s="333"/>
      <c r="Y445" s="333"/>
    </row>
    <row r="446" spans="1:25" x14ac:dyDescent="0.2">
      <c r="A446" s="21" t="s">
        <v>74</v>
      </c>
      <c r="B446" s="332" t="s">
        <v>104</v>
      </c>
      <c r="C446" s="332"/>
      <c r="D446" s="332"/>
      <c r="E446" s="332"/>
      <c r="F446" s="332"/>
      <c r="G446" s="332"/>
      <c r="H446" s="332"/>
      <c r="I446" s="332"/>
      <c r="J446" s="22">
        <v>5</v>
      </c>
      <c r="K446" s="22">
        <v>2</v>
      </c>
      <c r="L446" s="22">
        <v>2</v>
      </c>
      <c r="M446" s="22">
        <v>0</v>
      </c>
      <c r="N446" s="23">
        <f>K446+L446+M446</f>
        <v>4</v>
      </c>
      <c r="O446" s="23">
        <f>P446-N446</f>
        <v>5</v>
      </c>
      <c r="P446" s="23">
        <f>ROUND(PRODUCT(J446,25)/14,0)</f>
        <v>9</v>
      </c>
      <c r="Q446" s="22" t="s">
        <v>33</v>
      </c>
      <c r="R446" s="22"/>
      <c r="S446" s="24"/>
      <c r="T446" s="24" t="s">
        <v>83</v>
      </c>
      <c r="U446" s="333"/>
      <c r="V446" s="333"/>
      <c r="W446" s="333"/>
      <c r="X446" s="333"/>
      <c r="Y446" s="333"/>
    </row>
    <row r="447" spans="1:25" x14ac:dyDescent="0.2">
      <c r="A447" s="247" t="s">
        <v>51</v>
      </c>
      <c r="B447" s="248"/>
      <c r="C447" s="248"/>
      <c r="D447" s="248"/>
      <c r="E447" s="248"/>
      <c r="F447" s="248"/>
      <c r="G447" s="248"/>
      <c r="H447" s="248"/>
      <c r="I447" s="248"/>
      <c r="J447" s="248"/>
      <c r="K447" s="248"/>
      <c r="L447" s="248"/>
      <c r="M447" s="248"/>
      <c r="N447" s="248"/>
      <c r="O447" s="248"/>
      <c r="P447" s="248"/>
      <c r="Q447" s="248"/>
      <c r="R447" s="248"/>
      <c r="S447" s="248"/>
      <c r="T447" s="249"/>
      <c r="U447" s="333"/>
      <c r="V447" s="333"/>
      <c r="W447" s="333"/>
      <c r="X447" s="333"/>
      <c r="Y447" s="333"/>
    </row>
    <row r="448" spans="1:25" x14ac:dyDescent="0.2">
      <c r="A448" s="226" t="s">
        <v>75</v>
      </c>
      <c r="B448" s="318" t="s">
        <v>105</v>
      </c>
      <c r="C448" s="319"/>
      <c r="D448" s="319"/>
      <c r="E448" s="319"/>
      <c r="F448" s="319"/>
      <c r="G448" s="319"/>
      <c r="H448" s="319"/>
      <c r="I448" s="320"/>
      <c r="J448" s="217">
        <v>5</v>
      </c>
      <c r="K448" s="217">
        <v>2</v>
      </c>
      <c r="L448" s="217">
        <v>2</v>
      </c>
      <c r="M448" s="217">
        <v>0</v>
      </c>
      <c r="N448" s="234">
        <f>K448+L448+M448</f>
        <v>4</v>
      </c>
      <c r="O448" s="234">
        <f>P448-N448</f>
        <v>5</v>
      </c>
      <c r="P448" s="234">
        <f>ROUND(PRODUCT(J448,25)/14,0)</f>
        <v>9</v>
      </c>
      <c r="Q448" s="217" t="s">
        <v>33</v>
      </c>
      <c r="R448" s="201"/>
      <c r="S448" s="201"/>
      <c r="T448" s="250" t="s">
        <v>83</v>
      </c>
      <c r="U448" s="333"/>
      <c r="V448" s="333"/>
      <c r="W448" s="333"/>
      <c r="X448" s="333"/>
      <c r="Y448" s="333"/>
    </row>
    <row r="449" spans="1:25" x14ac:dyDescent="0.2">
      <c r="A449" s="340"/>
      <c r="B449" s="321"/>
      <c r="C449" s="322"/>
      <c r="D449" s="322"/>
      <c r="E449" s="322"/>
      <c r="F449" s="322"/>
      <c r="G449" s="322"/>
      <c r="H449" s="322"/>
      <c r="I449" s="323"/>
      <c r="J449" s="236"/>
      <c r="K449" s="236"/>
      <c r="L449" s="236"/>
      <c r="M449" s="236"/>
      <c r="N449" s="252"/>
      <c r="O449" s="252"/>
      <c r="P449" s="252"/>
      <c r="Q449" s="236"/>
      <c r="R449" s="330"/>
      <c r="S449" s="330"/>
      <c r="T449" s="331"/>
      <c r="U449" s="333"/>
      <c r="V449" s="333"/>
      <c r="W449" s="333"/>
      <c r="X449" s="333"/>
      <c r="Y449" s="333"/>
    </row>
    <row r="450" spans="1:25" x14ac:dyDescent="0.2">
      <c r="A450" s="340"/>
      <c r="B450" s="321"/>
      <c r="C450" s="322"/>
      <c r="D450" s="322"/>
      <c r="E450" s="322"/>
      <c r="F450" s="322"/>
      <c r="G450" s="322"/>
      <c r="H450" s="322"/>
      <c r="I450" s="323"/>
      <c r="J450" s="236"/>
      <c r="K450" s="236"/>
      <c r="L450" s="236"/>
      <c r="M450" s="236"/>
      <c r="N450" s="252"/>
      <c r="O450" s="252"/>
      <c r="P450" s="252"/>
      <c r="Q450" s="236"/>
      <c r="R450" s="330"/>
      <c r="S450" s="330"/>
      <c r="T450" s="331"/>
    </row>
    <row r="451" spans="1:25" x14ac:dyDescent="0.2">
      <c r="A451" s="227"/>
      <c r="B451" s="324"/>
      <c r="C451" s="325"/>
      <c r="D451" s="325"/>
      <c r="E451" s="325"/>
      <c r="F451" s="325"/>
      <c r="G451" s="325"/>
      <c r="H451" s="325"/>
      <c r="I451" s="326"/>
      <c r="J451" s="218"/>
      <c r="K451" s="218"/>
      <c r="L451" s="218"/>
      <c r="M451" s="218"/>
      <c r="N451" s="235"/>
      <c r="O451" s="235"/>
      <c r="P451" s="235"/>
      <c r="Q451" s="218"/>
      <c r="R451" s="202"/>
      <c r="S451" s="202"/>
      <c r="T451" s="251"/>
    </row>
    <row r="452" spans="1:25" x14ac:dyDescent="0.2">
      <c r="A452" s="247" t="s">
        <v>52</v>
      </c>
      <c r="B452" s="248"/>
      <c r="C452" s="248"/>
      <c r="D452" s="248"/>
      <c r="E452" s="248"/>
      <c r="F452" s="248"/>
      <c r="G452" s="248"/>
      <c r="H452" s="248"/>
      <c r="I452" s="248"/>
      <c r="J452" s="248"/>
      <c r="K452" s="248"/>
      <c r="L452" s="248"/>
      <c r="M452" s="248"/>
      <c r="N452" s="248"/>
      <c r="O452" s="248"/>
      <c r="P452" s="248"/>
      <c r="Q452" s="248"/>
      <c r="R452" s="248"/>
      <c r="S452" s="248"/>
      <c r="T452" s="249"/>
    </row>
    <row r="453" spans="1:25" x14ac:dyDescent="0.2">
      <c r="A453" s="241" t="s">
        <v>76</v>
      </c>
      <c r="B453" s="242" t="s">
        <v>111</v>
      </c>
      <c r="C453" s="242"/>
      <c r="D453" s="242"/>
      <c r="E453" s="242"/>
      <c r="F453" s="242"/>
      <c r="G453" s="242"/>
      <c r="H453" s="242"/>
      <c r="I453" s="242"/>
      <c r="J453" s="217">
        <v>5</v>
      </c>
      <c r="K453" s="217">
        <v>2</v>
      </c>
      <c r="L453" s="217">
        <v>2</v>
      </c>
      <c r="M453" s="217">
        <v>0</v>
      </c>
      <c r="N453" s="234">
        <f>K453+L453+M453</f>
        <v>4</v>
      </c>
      <c r="O453" s="234">
        <f>P453-N453</f>
        <v>5</v>
      </c>
      <c r="P453" s="234">
        <f>ROUND(PRODUCT(J453,25)/14,0)</f>
        <v>9</v>
      </c>
      <c r="Q453" s="217" t="s">
        <v>33</v>
      </c>
      <c r="R453" s="201"/>
      <c r="S453" s="201"/>
      <c r="T453" s="250" t="s">
        <v>83</v>
      </c>
    </row>
    <row r="454" spans="1:25" x14ac:dyDescent="0.2">
      <c r="A454" s="241"/>
      <c r="B454" s="242"/>
      <c r="C454" s="242"/>
      <c r="D454" s="242"/>
      <c r="E454" s="242"/>
      <c r="F454" s="242"/>
      <c r="G454" s="242"/>
      <c r="H454" s="242"/>
      <c r="I454" s="242"/>
      <c r="J454" s="236"/>
      <c r="K454" s="236"/>
      <c r="L454" s="236"/>
      <c r="M454" s="236"/>
      <c r="N454" s="252"/>
      <c r="O454" s="252"/>
      <c r="P454" s="252"/>
      <c r="Q454" s="236"/>
      <c r="R454" s="330"/>
      <c r="S454" s="330"/>
      <c r="T454" s="331"/>
    </row>
    <row r="455" spans="1:25" x14ac:dyDescent="0.2">
      <c r="A455" s="241"/>
      <c r="B455" s="242"/>
      <c r="C455" s="242"/>
      <c r="D455" s="242"/>
      <c r="E455" s="242"/>
      <c r="F455" s="242"/>
      <c r="G455" s="242"/>
      <c r="H455" s="242"/>
      <c r="I455" s="242"/>
      <c r="J455" s="236"/>
      <c r="K455" s="236"/>
      <c r="L455" s="236"/>
      <c r="M455" s="236"/>
      <c r="N455" s="252"/>
      <c r="O455" s="252"/>
      <c r="P455" s="252"/>
      <c r="Q455" s="236"/>
      <c r="R455" s="330"/>
      <c r="S455" s="330"/>
      <c r="T455" s="331"/>
    </row>
    <row r="456" spans="1:25" x14ac:dyDescent="0.2">
      <c r="A456" s="241"/>
      <c r="B456" s="242"/>
      <c r="C456" s="242"/>
      <c r="D456" s="242"/>
      <c r="E456" s="242"/>
      <c r="F456" s="242"/>
      <c r="G456" s="242"/>
      <c r="H456" s="242"/>
      <c r="I456" s="242"/>
      <c r="J456" s="236"/>
      <c r="K456" s="236"/>
      <c r="L456" s="236"/>
      <c r="M456" s="236"/>
      <c r="N456" s="252"/>
      <c r="O456" s="252"/>
      <c r="P456" s="252"/>
      <c r="Q456" s="236"/>
      <c r="R456" s="330"/>
      <c r="S456" s="330"/>
      <c r="T456" s="331"/>
    </row>
    <row r="457" spans="1:25" x14ac:dyDescent="0.2">
      <c r="A457" s="241"/>
      <c r="B457" s="242"/>
      <c r="C457" s="242"/>
      <c r="D457" s="242"/>
      <c r="E457" s="242"/>
      <c r="F457" s="242"/>
      <c r="G457" s="242"/>
      <c r="H457" s="242"/>
      <c r="I457" s="242"/>
      <c r="J457" s="218"/>
      <c r="K457" s="218"/>
      <c r="L457" s="218"/>
      <c r="M457" s="218"/>
      <c r="N457" s="235"/>
      <c r="O457" s="235"/>
      <c r="P457" s="235"/>
      <c r="Q457" s="218"/>
      <c r="R457" s="202"/>
      <c r="S457" s="202"/>
      <c r="T457" s="251"/>
    </row>
    <row r="458" spans="1:25" x14ac:dyDescent="0.2">
      <c r="A458" s="243" t="s">
        <v>53</v>
      </c>
      <c r="B458" s="239"/>
      <c r="C458" s="239"/>
      <c r="D458" s="239"/>
      <c r="E458" s="239"/>
      <c r="F458" s="239"/>
      <c r="G458" s="239"/>
      <c r="H458" s="239"/>
      <c r="I458" s="239"/>
      <c r="J458" s="239"/>
      <c r="K458" s="239"/>
      <c r="L458" s="239"/>
      <c r="M458" s="239"/>
      <c r="N458" s="239"/>
      <c r="O458" s="239"/>
      <c r="P458" s="239"/>
      <c r="Q458" s="239"/>
      <c r="R458" s="239"/>
      <c r="S458" s="239"/>
      <c r="T458" s="239"/>
    </row>
    <row r="459" spans="1:25" x14ac:dyDescent="0.2">
      <c r="A459" s="226" t="s">
        <v>77</v>
      </c>
      <c r="B459" s="341" t="s">
        <v>285</v>
      </c>
      <c r="C459" s="341"/>
      <c r="D459" s="341"/>
      <c r="E459" s="341"/>
      <c r="F459" s="341"/>
      <c r="G459" s="341"/>
      <c r="H459" s="341"/>
      <c r="I459" s="341"/>
      <c r="J459" s="217">
        <v>5</v>
      </c>
      <c r="K459" s="217">
        <v>2</v>
      </c>
      <c r="L459" s="217">
        <v>2</v>
      </c>
      <c r="M459" s="217">
        <v>0</v>
      </c>
      <c r="N459" s="234">
        <f>K459+L459+M459</f>
        <v>4</v>
      </c>
      <c r="O459" s="234">
        <f>P459-N459</f>
        <v>5</v>
      </c>
      <c r="P459" s="234">
        <f>ROUND(PRODUCT(J459,25)/14,0)</f>
        <v>9</v>
      </c>
      <c r="Q459" s="217" t="s">
        <v>33</v>
      </c>
      <c r="R459" s="237"/>
      <c r="S459" s="237"/>
      <c r="T459" s="191" t="s">
        <v>84</v>
      </c>
    </row>
    <row r="460" spans="1:25" x14ac:dyDescent="0.2">
      <c r="A460" s="340"/>
      <c r="B460" s="341"/>
      <c r="C460" s="341"/>
      <c r="D460" s="341"/>
      <c r="E460" s="341"/>
      <c r="F460" s="341"/>
      <c r="G460" s="341"/>
      <c r="H460" s="341"/>
      <c r="I460" s="341"/>
      <c r="J460" s="236"/>
      <c r="K460" s="236"/>
      <c r="L460" s="236"/>
      <c r="M460" s="236"/>
      <c r="N460" s="252"/>
      <c r="O460" s="252"/>
      <c r="P460" s="252"/>
      <c r="Q460" s="236"/>
      <c r="R460" s="238"/>
      <c r="S460" s="238"/>
      <c r="T460" s="240"/>
    </row>
    <row r="461" spans="1:25" x14ac:dyDescent="0.2">
      <c r="A461" s="227"/>
      <c r="B461" s="341"/>
      <c r="C461" s="341"/>
      <c r="D461" s="341"/>
      <c r="E461" s="341"/>
      <c r="F461" s="341"/>
      <c r="G461" s="341"/>
      <c r="H461" s="341"/>
      <c r="I461" s="341"/>
      <c r="J461" s="218"/>
      <c r="K461" s="218"/>
      <c r="L461" s="218"/>
      <c r="M461" s="218"/>
      <c r="N461" s="235"/>
      <c r="O461" s="235"/>
      <c r="P461" s="235"/>
      <c r="Q461" s="218"/>
      <c r="R461" s="239"/>
      <c r="S461" s="239"/>
      <c r="T461" s="192"/>
    </row>
    <row r="462" spans="1:25" x14ac:dyDescent="0.2">
      <c r="A462" s="339" t="s">
        <v>54</v>
      </c>
      <c r="B462" s="339"/>
      <c r="C462" s="339"/>
      <c r="D462" s="339"/>
      <c r="E462" s="339"/>
      <c r="F462" s="339"/>
      <c r="G462" s="339"/>
      <c r="H462" s="339"/>
      <c r="I462" s="339"/>
      <c r="J462" s="339"/>
      <c r="K462" s="339"/>
      <c r="L462" s="339"/>
      <c r="M462" s="339"/>
      <c r="N462" s="339"/>
      <c r="O462" s="339"/>
      <c r="P462" s="339"/>
      <c r="Q462" s="339"/>
      <c r="R462" s="339"/>
      <c r="S462" s="339"/>
      <c r="T462" s="339"/>
    </row>
    <row r="463" spans="1:25" x14ac:dyDescent="0.2">
      <c r="A463" s="226" t="s">
        <v>78</v>
      </c>
      <c r="B463" s="228" t="s">
        <v>106</v>
      </c>
      <c r="C463" s="229"/>
      <c r="D463" s="229"/>
      <c r="E463" s="229"/>
      <c r="F463" s="229"/>
      <c r="G463" s="229"/>
      <c r="H463" s="229"/>
      <c r="I463" s="230"/>
      <c r="J463" s="217">
        <v>2</v>
      </c>
      <c r="K463" s="217">
        <v>1</v>
      </c>
      <c r="L463" s="217">
        <v>1</v>
      </c>
      <c r="M463" s="217">
        <v>0</v>
      </c>
      <c r="N463" s="234">
        <f>K463+L463+M463</f>
        <v>2</v>
      </c>
      <c r="O463" s="234">
        <f>P463-N463</f>
        <v>2</v>
      </c>
      <c r="P463" s="234">
        <f>ROUND(PRODUCT(J463,25)/14,0)</f>
        <v>4</v>
      </c>
      <c r="Q463" s="201"/>
      <c r="R463" s="217" t="s">
        <v>29</v>
      </c>
      <c r="S463" s="201"/>
      <c r="T463" s="191" t="s">
        <v>84</v>
      </c>
    </row>
    <row r="464" spans="1:25" x14ac:dyDescent="0.2">
      <c r="A464" s="227"/>
      <c r="B464" s="231"/>
      <c r="C464" s="232"/>
      <c r="D464" s="232"/>
      <c r="E464" s="232"/>
      <c r="F464" s="232"/>
      <c r="G464" s="232"/>
      <c r="H464" s="232"/>
      <c r="I464" s="233"/>
      <c r="J464" s="218"/>
      <c r="K464" s="218"/>
      <c r="L464" s="218"/>
      <c r="M464" s="218"/>
      <c r="N464" s="235"/>
      <c r="O464" s="235"/>
      <c r="P464" s="235"/>
      <c r="Q464" s="202"/>
      <c r="R464" s="218"/>
      <c r="S464" s="202"/>
      <c r="T464" s="192"/>
    </row>
    <row r="465" spans="1:20" x14ac:dyDescent="0.2">
      <c r="A465" s="226" t="s">
        <v>79</v>
      </c>
      <c r="B465" s="228" t="s">
        <v>107</v>
      </c>
      <c r="C465" s="229"/>
      <c r="D465" s="229"/>
      <c r="E465" s="229"/>
      <c r="F465" s="229"/>
      <c r="G465" s="229"/>
      <c r="H465" s="229"/>
      <c r="I465" s="230"/>
      <c r="J465" s="217">
        <v>3</v>
      </c>
      <c r="K465" s="217">
        <v>0</v>
      </c>
      <c r="L465" s="217">
        <v>0</v>
      </c>
      <c r="M465" s="217">
        <v>3</v>
      </c>
      <c r="N465" s="234">
        <f>K465+L465+M465</f>
        <v>3</v>
      </c>
      <c r="O465" s="234">
        <f>P465-N465</f>
        <v>2</v>
      </c>
      <c r="P465" s="234">
        <f>ROUND(PRODUCT(J465,25)/14,0)</f>
        <v>5</v>
      </c>
      <c r="Q465" s="201"/>
      <c r="R465" s="217" t="s">
        <v>29</v>
      </c>
      <c r="S465" s="201"/>
      <c r="T465" s="191" t="s">
        <v>84</v>
      </c>
    </row>
    <row r="466" spans="1:20" x14ac:dyDescent="0.2">
      <c r="A466" s="227"/>
      <c r="B466" s="231"/>
      <c r="C466" s="232"/>
      <c r="D466" s="232"/>
      <c r="E466" s="232"/>
      <c r="F466" s="232"/>
      <c r="G466" s="232"/>
      <c r="H466" s="232"/>
      <c r="I466" s="233"/>
      <c r="J466" s="218"/>
      <c r="K466" s="218"/>
      <c r="L466" s="218"/>
      <c r="M466" s="218"/>
      <c r="N466" s="235"/>
      <c r="O466" s="235"/>
      <c r="P466" s="235"/>
      <c r="Q466" s="202"/>
      <c r="R466" s="218"/>
      <c r="S466" s="202"/>
      <c r="T466" s="192"/>
    </row>
    <row r="467" spans="1:20" x14ac:dyDescent="0.2">
      <c r="A467" s="247" t="s">
        <v>55</v>
      </c>
      <c r="B467" s="248"/>
      <c r="C467" s="248"/>
      <c r="D467" s="248"/>
      <c r="E467" s="248"/>
      <c r="F467" s="248"/>
      <c r="G467" s="248"/>
      <c r="H467" s="248"/>
      <c r="I467" s="248"/>
      <c r="J467" s="248"/>
      <c r="K467" s="248"/>
      <c r="L467" s="248"/>
      <c r="M467" s="248"/>
      <c r="N467" s="248"/>
      <c r="O467" s="248"/>
      <c r="P467" s="248"/>
      <c r="Q467" s="248"/>
      <c r="R467" s="248"/>
      <c r="S467" s="248"/>
      <c r="T467" s="249"/>
    </row>
    <row r="468" spans="1:20" x14ac:dyDescent="0.2">
      <c r="A468" s="56" t="s">
        <v>80</v>
      </c>
      <c r="B468" s="244" t="s">
        <v>108</v>
      </c>
      <c r="C468" s="245"/>
      <c r="D468" s="245"/>
      <c r="E468" s="245"/>
      <c r="F468" s="245"/>
      <c r="G468" s="245"/>
      <c r="H468" s="245"/>
      <c r="I468" s="246"/>
      <c r="J468" s="54">
        <v>3</v>
      </c>
      <c r="K468" s="54">
        <v>1</v>
      </c>
      <c r="L468" s="54">
        <v>1</v>
      </c>
      <c r="M468" s="54">
        <v>0</v>
      </c>
      <c r="N468" s="55">
        <f>K468+L468+M468</f>
        <v>2</v>
      </c>
      <c r="O468" s="55">
        <f>P468-N468</f>
        <v>4</v>
      </c>
      <c r="P468" s="55">
        <f>ROUND(PRODUCT(J468,25)/12,0)</f>
        <v>6</v>
      </c>
      <c r="Q468" s="54" t="s">
        <v>33</v>
      </c>
      <c r="R468" s="58"/>
      <c r="S468" s="58"/>
      <c r="T468" s="57" t="s">
        <v>83</v>
      </c>
    </row>
    <row r="469" spans="1:20" x14ac:dyDescent="0.2">
      <c r="A469" s="226" t="s">
        <v>81</v>
      </c>
      <c r="B469" s="228" t="s">
        <v>109</v>
      </c>
      <c r="C469" s="229"/>
      <c r="D469" s="229"/>
      <c r="E469" s="229"/>
      <c r="F469" s="229"/>
      <c r="G469" s="229"/>
      <c r="H469" s="229"/>
      <c r="I469" s="230"/>
      <c r="J469" s="217">
        <v>2</v>
      </c>
      <c r="K469" s="217">
        <v>0</v>
      </c>
      <c r="L469" s="217">
        <v>0</v>
      </c>
      <c r="M469" s="217">
        <v>3</v>
      </c>
      <c r="N469" s="234">
        <f>K469+L469+M469</f>
        <v>3</v>
      </c>
      <c r="O469" s="234">
        <f>P469-N469</f>
        <v>1</v>
      </c>
      <c r="P469" s="234">
        <f>ROUND(PRODUCT(J469,25)/12,0)</f>
        <v>4</v>
      </c>
      <c r="Q469" s="217"/>
      <c r="R469" s="217" t="s">
        <v>29</v>
      </c>
      <c r="S469" s="250"/>
      <c r="T469" s="191" t="s">
        <v>84</v>
      </c>
    </row>
    <row r="470" spans="1:20" x14ac:dyDescent="0.2">
      <c r="A470" s="227"/>
      <c r="B470" s="231"/>
      <c r="C470" s="232"/>
      <c r="D470" s="232"/>
      <c r="E470" s="232"/>
      <c r="F470" s="232"/>
      <c r="G470" s="232"/>
      <c r="H470" s="232"/>
      <c r="I470" s="233"/>
      <c r="J470" s="218"/>
      <c r="K470" s="218"/>
      <c r="L470" s="218"/>
      <c r="M470" s="218"/>
      <c r="N470" s="235"/>
      <c r="O470" s="235"/>
      <c r="P470" s="235"/>
      <c r="Q470" s="218"/>
      <c r="R470" s="218"/>
      <c r="S470" s="251"/>
      <c r="T470" s="192"/>
    </row>
    <row r="471" spans="1:20" x14ac:dyDescent="0.2">
      <c r="A471" s="334" t="s">
        <v>72</v>
      </c>
      <c r="B471" s="335"/>
      <c r="C471" s="335"/>
      <c r="D471" s="335"/>
      <c r="E471" s="335"/>
      <c r="F471" s="335"/>
      <c r="G471" s="335"/>
      <c r="H471" s="335"/>
      <c r="I471" s="336"/>
      <c r="J471" s="25">
        <f>SUM(J446,J448,J453,J459,J463:J466,J468:J470)</f>
        <v>30</v>
      </c>
      <c r="K471" s="25">
        <f t="shared" ref="K471:P471" si="89">SUM(K446,K448,K453,K459,K463:K466,K468:K470)</f>
        <v>10</v>
      </c>
      <c r="L471" s="25">
        <f t="shared" si="89"/>
        <v>10</v>
      </c>
      <c r="M471" s="25">
        <f t="shared" si="89"/>
        <v>6</v>
      </c>
      <c r="N471" s="25">
        <f t="shared" si="89"/>
        <v>26</v>
      </c>
      <c r="O471" s="25">
        <f t="shared" si="89"/>
        <v>29</v>
      </c>
      <c r="P471" s="25">
        <f t="shared" si="89"/>
        <v>55</v>
      </c>
      <c r="Q471" s="25">
        <f>COUNTIF(Q446,"E")+COUNTIF(Q448,"E")+COUNTIF(Q453,"E")+COUNTIF(Q459,"E")+COUNTIF(Q463:Q466,"E")+COUNTIF(Q468:Q470,"E")</f>
        <v>5</v>
      </c>
      <c r="R471" s="25">
        <f>COUNTIF(R446,"C")+COUNTIF(R448,"C")+COUNTIF(R453,"C")+COUNTIF(R459,"C")+COUNTIF(R463:R466,"C")+COUNTIF(R468:R470,"C")</f>
        <v>3</v>
      </c>
      <c r="S471" s="25">
        <f>COUNTIF(S446,"VP")+COUNTIF(S448,"VP")+COUNTIF(S453,"VP")+COUNTIF(S459,"VP")+COUNTIF(S463:S466,"VP")+COUNTIF(S468:S470,"VP")</f>
        <v>0</v>
      </c>
      <c r="T471" s="45"/>
    </row>
    <row r="472" spans="1:20" x14ac:dyDescent="0.2">
      <c r="A472" s="337" t="s">
        <v>49</v>
      </c>
      <c r="B472" s="337"/>
      <c r="C472" s="337"/>
      <c r="D472" s="337"/>
      <c r="E472" s="337"/>
      <c r="F472" s="337"/>
      <c r="G472" s="337"/>
      <c r="H472" s="337"/>
      <c r="I472" s="337"/>
      <c r="J472" s="337"/>
      <c r="K472" s="25">
        <f t="shared" ref="K472:P472" si="90">SUM(K446,K448,K453,K459,K463,K465)*14+SUM(K468,K469)*12</f>
        <v>138</v>
      </c>
      <c r="L472" s="25">
        <f t="shared" si="90"/>
        <v>138</v>
      </c>
      <c r="M472" s="25">
        <f t="shared" si="90"/>
        <v>78</v>
      </c>
      <c r="N472" s="25">
        <f t="shared" si="90"/>
        <v>354</v>
      </c>
      <c r="O472" s="25">
        <f t="shared" si="90"/>
        <v>396</v>
      </c>
      <c r="P472" s="25">
        <f t="shared" si="90"/>
        <v>750</v>
      </c>
      <c r="Q472" s="338"/>
      <c r="R472" s="338"/>
      <c r="S472" s="338"/>
      <c r="T472" s="338"/>
    </row>
    <row r="473" spans="1:20" x14ac:dyDescent="0.2">
      <c r="A473" s="337"/>
      <c r="B473" s="337"/>
      <c r="C473" s="337"/>
      <c r="D473" s="337"/>
      <c r="E473" s="337"/>
      <c r="F473" s="337"/>
      <c r="G473" s="337"/>
      <c r="H473" s="337"/>
      <c r="I473" s="337"/>
      <c r="J473" s="337"/>
      <c r="K473" s="219">
        <f>SUM(K472:M472)</f>
        <v>354</v>
      </c>
      <c r="L473" s="219"/>
      <c r="M473" s="219"/>
      <c r="N473" s="219">
        <f>SUM(N472:O472)</f>
        <v>750</v>
      </c>
      <c r="O473" s="219"/>
      <c r="P473" s="219"/>
      <c r="Q473" s="338"/>
      <c r="R473" s="338"/>
      <c r="S473" s="338"/>
      <c r="T473" s="338"/>
    </row>
    <row r="474" spans="1:20" x14ac:dyDescent="0.2">
      <c r="A474" s="223" t="s">
        <v>112</v>
      </c>
      <c r="B474" s="224"/>
      <c r="C474" s="224"/>
      <c r="D474" s="224"/>
      <c r="E474" s="224"/>
      <c r="F474" s="224"/>
      <c r="G474" s="224"/>
      <c r="H474" s="224"/>
      <c r="I474" s="225"/>
      <c r="J474" s="47">
        <v>5</v>
      </c>
      <c r="K474" s="220"/>
      <c r="L474" s="221"/>
      <c r="M474" s="221"/>
      <c r="N474" s="221"/>
      <c r="O474" s="221"/>
      <c r="P474" s="221"/>
      <c r="Q474" s="221"/>
      <c r="R474" s="221"/>
      <c r="S474" s="221"/>
      <c r="T474" s="222"/>
    </row>
  </sheetData>
  <sheetProtection deleteColumns="0" deleteRows="0" selectLockedCells="1" selectUnlockedCells="1"/>
  <dataConsolidate/>
  <mergeCells count="762">
    <mergeCell ref="Q283:T284"/>
    <mergeCell ref="A283:J284"/>
    <mergeCell ref="B243:I243"/>
    <mergeCell ref="B240:I242"/>
    <mergeCell ref="B244:I244"/>
    <mergeCell ref="B235:I235"/>
    <mergeCell ref="A207:T208"/>
    <mergeCell ref="J240:J242"/>
    <mergeCell ref="B219:I219"/>
    <mergeCell ref="A143:J143"/>
    <mergeCell ref="K143:T143"/>
    <mergeCell ref="A144:J144"/>
    <mergeCell ref="K144:T144"/>
    <mergeCell ref="A145:J145"/>
    <mergeCell ref="K145:T145"/>
    <mergeCell ref="A146:J146"/>
    <mergeCell ref="K146:T146"/>
    <mergeCell ref="A147:J147"/>
    <mergeCell ref="K147:T147"/>
    <mergeCell ref="A133:J133"/>
    <mergeCell ref="K133:T133"/>
    <mergeCell ref="A134:J134"/>
    <mergeCell ref="K134:T134"/>
    <mergeCell ref="A135:J135"/>
    <mergeCell ref="K135:T135"/>
    <mergeCell ref="A136:J136"/>
    <mergeCell ref="K136:T136"/>
    <mergeCell ref="A137:J137"/>
    <mergeCell ref="K137:T137"/>
    <mergeCell ref="A138:J138"/>
    <mergeCell ref="K138:T138"/>
    <mergeCell ref="A139:J139"/>
    <mergeCell ref="K139:T139"/>
    <mergeCell ref="A140:J140"/>
    <mergeCell ref="K140:T140"/>
    <mergeCell ref="A141:J141"/>
    <mergeCell ref="K141:T141"/>
    <mergeCell ref="A142:J142"/>
    <mergeCell ref="K142:T142"/>
    <mergeCell ref="A123:J123"/>
    <mergeCell ref="K123:T123"/>
    <mergeCell ref="A124:J124"/>
    <mergeCell ref="K124:T124"/>
    <mergeCell ref="A125:J125"/>
    <mergeCell ref="K125:T125"/>
    <mergeCell ref="A126:J126"/>
    <mergeCell ref="K126:T126"/>
    <mergeCell ref="A127:J127"/>
    <mergeCell ref="K127:T127"/>
    <mergeCell ref="A128:J128"/>
    <mergeCell ref="K128:T128"/>
    <mergeCell ref="A129:J129"/>
    <mergeCell ref="K129:T129"/>
    <mergeCell ref="A130:J130"/>
    <mergeCell ref="K130:T130"/>
    <mergeCell ref="A131:J131"/>
    <mergeCell ref="K131:T131"/>
    <mergeCell ref="A132:J132"/>
    <mergeCell ref="K132:T132"/>
    <mergeCell ref="A119:J119"/>
    <mergeCell ref="K119:T119"/>
    <mergeCell ref="A120:J120"/>
    <mergeCell ref="K120:T120"/>
    <mergeCell ref="A121:J121"/>
    <mergeCell ref="K121:T121"/>
    <mergeCell ref="A122:J122"/>
    <mergeCell ref="K122:T122"/>
    <mergeCell ref="K113:T113"/>
    <mergeCell ref="A114:J114"/>
    <mergeCell ref="K114:T114"/>
    <mergeCell ref="A115:J115"/>
    <mergeCell ref="K115:T115"/>
    <mergeCell ref="A116:J116"/>
    <mergeCell ref="K116:T116"/>
    <mergeCell ref="A117:J117"/>
    <mergeCell ref="K117:T117"/>
    <mergeCell ref="A113:J113"/>
    <mergeCell ref="A109:J109"/>
    <mergeCell ref="K109:T109"/>
    <mergeCell ref="A110:J110"/>
    <mergeCell ref="K110:T110"/>
    <mergeCell ref="A111:J111"/>
    <mergeCell ref="K111:T111"/>
    <mergeCell ref="A112:J112"/>
    <mergeCell ref="K112:T112"/>
    <mergeCell ref="A118:J118"/>
    <mergeCell ref="K118:T118"/>
    <mergeCell ref="A104:J104"/>
    <mergeCell ref="K104:T104"/>
    <mergeCell ref="A105:J105"/>
    <mergeCell ref="K105:T105"/>
    <mergeCell ref="A106:J106"/>
    <mergeCell ref="K106:T106"/>
    <mergeCell ref="A107:J107"/>
    <mergeCell ref="K107:T107"/>
    <mergeCell ref="A108:J108"/>
    <mergeCell ref="K108:T108"/>
    <mergeCell ref="A94:J94"/>
    <mergeCell ref="K94:T94"/>
    <mergeCell ref="A95:J95"/>
    <mergeCell ref="K95:T95"/>
    <mergeCell ref="A96:J96"/>
    <mergeCell ref="K96:T96"/>
    <mergeCell ref="A97:J97"/>
    <mergeCell ref="K97:T97"/>
    <mergeCell ref="A98:J98"/>
    <mergeCell ref="K98:T98"/>
    <mergeCell ref="A99:J99"/>
    <mergeCell ref="K99:T99"/>
    <mergeCell ref="A100:J100"/>
    <mergeCell ref="K100:T100"/>
    <mergeCell ref="A101:J101"/>
    <mergeCell ref="K101:T101"/>
    <mergeCell ref="A102:J102"/>
    <mergeCell ref="K102:T102"/>
    <mergeCell ref="A103:J103"/>
    <mergeCell ref="K103:T103"/>
    <mergeCell ref="A84:J84"/>
    <mergeCell ref="K84:T84"/>
    <mergeCell ref="A85:J85"/>
    <mergeCell ref="K85:T85"/>
    <mergeCell ref="A86:J86"/>
    <mergeCell ref="K86:T86"/>
    <mergeCell ref="A87:J87"/>
    <mergeCell ref="K87:T87"/>
    <mergeCell ref="A88:J88"/>
    <mergeCell ref="K88:T88"/>
    <mergeCell ref="A89:J89"/>
    <mergeCell ref="K89:T89"/>
    <mergeCell ref="A90:J90"/>
    <mergeCell ref="K90:T90"/>
    <mergeCell ref="A91:J91"/>
    <mergeCell ref="K91:T91"/>
    <mergeCell ref="A92:J92"/>
    <mergeCell ref="K92:T92"/>
    <mergeCell ref="A93:J93"/>
    <mergeCell ref="K93:T93"/>
    <mergeCell ref="A74:J74"/>
    <mergeCell ref="K74:T74"/>
    <mergeCell ref="A75:J75"/>
    <mergeCell ref="K75:T75"/>
    <mergeCell ref="A76:J76"/>
    <mergeCell ref="K76:T76"/>
    <mergeCell ref="A77:J77"/>
    <mergeCell ref="K77:T77"/>
    <mergeCell ref="A78:J78"/>
    <mergeCell ref="K78:T78"/>
    <mergeCell ref="A79:J79"/>
    <mergeCell ref="K79:T79"/>
    <mergeCell ref="A80:J80"/>
    <mergeCell ref="K80:T80"/>
    <mergeCell ref="A81:J81"/>
    <mergeCell ref="K81:T81"/>
    <mergeCell ref="A82:J82"/>
    <mergeCell ref="K82:T82"/>
    <mergeCell ref="A83:J83"/>
    <mergeCell ref="K83:T83"/>
    <mergeCell ref="A64:J64"/>
    <mergeCell ref="K64:T64"/>
    <mergeCell ref="A65:J65"/>
    <mergeCell ref="K65:T65"/>
    <mergeCell ref="A66:J66"/>
    <mergeCell ref="K66:T66"/>
    <mergeCell ref="A67:J67"/>
    <mergeCell ref="K67:T67"/>
    <mergeCell ref="A68:J68"/>
    <mergeCell ref="K68:T68"/>
    <mergeCell ref="A69:J69"/>
    <mergeCell ref="K69:T69"/>
    <mergeCell ref="A70:J70"/>
    <mergeCell ref="K70:T70"/>
    <mergeCell ref="A71:J71"/>
    <mergeCell ref="K71:T71"/>
    <mergeCell ref="A72:J72"/>
    <mergeCell ref="K72:T72"/>
    <mergeCell ref="A73:J73"/>
    <mergeCell ref="K73:T73"/>
    <mergeCell ref="A63:J63"/>
    <mergeCell ref="K63:T63"/>
    <mergeCell ref="A54:J54"/>
    <mergeCell ref="K54:T54"/>
    <mergeCell ref="A55:J55"/>
    <mergeCell ref="K55:T55"/>
    <mergeCell ref="A56:J56"/>
    <mergeCell ref="K56:T56"/>
    <mergeCell ref="A57:J57"/>
    <mergeCell ref="K57:T57"/>
    <mergeCell ref="A58:J58"/>
    <mergeCell ref="K58:T58"/>
    <mergeCell ref="U423:X425"/>
    <mergeCell ref="U426:V427"/>
    <mergeCell ref="W426:X427"/>
    <mergeCell ref="A427:N427"/>
    <mergeCell ref="A428:N428"/>
    <mergeCell ref="K417:N418"/>
    <mergeCell ref="O417:Q418"/>
    <mergeCell ref="R417:T418"/>
    <mergeCell ref="A420:G420"/>
    <mergeCell ref="U417:Y417"/>
    <mergeCell ref="O421:Q421"/>
    <mergeCell ref="O422:Q422"/>
    <mergeCell ref="I420:J420"/>
    <mergeCell ref="I421:J421"/>
    <mergeCell ref="A422:H422"/>
    <mergeCell ref="I422:J422"/>
    <mergeCell ref="K419:N419"/>
    <mergeCell ref="K420:N420"/>
    <mergeCell ref="K421:N421"/>
    <mergeCell ref="K422:N422"/>
    <mergeCell ref="Q390:S391"/>
    <mergeCell ref="K385:T385"/>
    <mergeCell ref="A386:J386"/>
    <mergeCell ref="K386:T386"/>
    <mergeCell ref="B333:I333"/>
    <mergeCell ref="T320:T322"/>
    <mergeCell ref="A416:T416"/>
    <mergeCell ref="A419:G419"/>
    <mergeCell ref="B396:I396"/>
    <mergeCell ref="I419:J419"/>
    <mergeCell ref="A399:I399"/>
    <mergeCell ref="A400:J401"/>
    <mergeCell ref="K403:T403"/>
    <mergeCell ref="L411:M411"/>
    <mergeCell ref="B411:G411"/>
    <mergeCell ref="B397:I397"/>
    <mergeCell ref="A412:G412"/>
    <mergeCell ref="A393:T393"/>
    <mergeCell ref="B394:I394"/>
    <mergeCell ref="B395:I395"/>
    <mergeCell ref="N410:O410"/>
    <mergeCell ref="R419:T419"/>
    <mergeCell ref="O419:Q419"/>
    <mergeCell ref="A417:H418"/>
    <mergeCell ref="J442:J444"/>
    <mergeCell ref="T442:T444"/>
    <mergeCell ref="A445:T445"/>
    <mergeCell ref="K448:K451"/>
    <mergeCell ref="A407:T407"/>
    <mergeCell ref="J411:K411"/>
    <mergeCell ref="H411:I411"/>
    <mergeCell ref="N409:O409"/>
    <mergeCell ref="K401:M401"/>
    <mergeCell ref="J412:K412"/>
    <mergeCell ref="R408:T408"/>
    <mergeCell ref="J408:O408"/>
    <mergeCell ref="N412:O412"/>
    <mergeCell ref="L412:M412"/>
    <mergeCell ref="R420:T420"/>
    <mergeCell ref="O427:P427"/>
    <mergeCell ref="O428:P428"/>
    <mergeCell ref="P410:Q410"/>
    <mergeCell ref="N411:O411"/>
    <mergeCell ref="J410:K410"/>
    <mergeCell ref="H410:I410"/>
    <mergeCell ref="B410:G410"/>
    <mergeCell ref="R421:T421"/>
    <mergeCell ref="O420:Q420"/>
    <mergeCell ref="A426:P426"/>
    <mergeCell ref="A408:A409"/>
    <mergeCell ref="J409:K409"/>
    <mergeCell ref="P408:Q409"/>
    <mergeCell ref="L409:M409"/>
    <mergeCell ref="A429:N429"/>
    <mergeCell ref="O429:P429"/>
    <mergeCell ref="A438:T438"/>
    <mergeCell ref="A441:T441"/>
    <mergeCell ref="A439:T439"/>
    <mergeCell ref="A421:G421"/>
    <mergeCell ref="I417:J418"/>
    <mergeCell ref="U440:Y449"/>
    <mergeCell ref="A471:I471"/>
    <mergeCell ref="A472:J473"/>
    <mergeCell ref="Q472:T473"/>
    <mergeCell ref="K473:M473"/>
    <mergeCell ref="A452:T452"/>
    <mergeCell ref="A469:A470"/>
    <mergeCell ref="B469:I470"/>
    <mergeCell ref="A462:T462"/>
    <mergeCell ref="A448:A451"/>
    <mergeCell ref="N453:N457"/>
    <mergeCell ref="O453:O457"/>
    <mergeCell ref="P453:P457"/>
    <mergeCell ref="Q453:Q457"/>
    <mergeCell ref="R453:R457"/>
    <mergeCell ref="S453:S457"/>
    <mergeCell ref="T453:T457"/>
    <mergeCell ref="A459:A461"/>
    <mergeCell ref="B459:I461"/>
    <mergeCell ref="K442:M443"/>
    <mergeCell ref="N442:P443"/>
    <mergeCell ref="Q442:S443"/>
    <mergeCell ref="A442:A444"/>
    <mergeCell ref="B442:I444"/>
    <mergeCell ref="B390:I392"/>
    <mergeCell ref="J390:J392"/>
    <mergeCell ref="B398:I398"/>
    <mergeCell ref="J448:J451"/>
    <mergeCell ref="N401:P401"/>
    <mergeCell ref="A388:T389"/>
    <mergeCell ref="S448:S451"/>
    <mergeCell ref="R448:R451"/>
    <mergeCell ref="Q448:Q451"/>
    <mergeCell ref="L448:L451"/>
    <mergeCell ref="M448:M451"/>
    <mergeCell ref="N448:N451"/>
    <mergeCell ref="O448:O451"/>
    <mergeCell ref="P448:P451"/>
    <mergeCell ref="A447:T447"/>
    <mergeCell ref="H408:I409"/>
    <mergeCell ref="T448:T451"/>
    <mergeCell ref="B446:I446"/>
    <mergeCell ref="L410:M410"/>
    <mergeCell ref="B408:G409"/>
    <mergeCell ref="P411:Q411"/>
    <mergeCell ref="R422:T422"/>
    <mergeCell ref="P412:Q412"/>
    <mergeCell ref="H412:I412"/>
    <mergeCell ref="B448:I451"/>
    <mergeCell ref="Q297:T298"/>
    <mergeCell ref="B327:I327"/>
    <mergeCell ref="M13:T13"/>
    <mergeCell ref="A385:J385"/>
    <mergeCell ref="A170:T172"/>
    <mergeCell ref="A188:T190"/>
    <mergeCell ref="B218:I218"/>
    <mergeCell ref="J194:J196"/>
    <mergeCell ref="B212:I212"/>
    <mergeCell ref="B213:I213"/>
    <mergeCell ref="T194:T196"/>
    <mergeCell ref="T176:T178"/>
    <mergeCell ref="B200:I200"/>
    <mergeCell ref="B201:I201"/>
    <mergeCell ref="B202:I202"/>
    <mergeCell ref="J209:J211"/>
    <mergeCell ref="N384:P384"/>
    <mergeCell ref="Q383:T384"/>
    <mergeCell ref="B320:I322"/>
    <mergeCell ref="J320:J322"/>
    <mergeCell ref="K390:M391"/>
    <mergeCell ref="T390:T392"/>
    <mergeCell ref="N390:P391"/>
    <mergeCell ref="U250:W250"/>
    <mergeCell ref="A225:A227"/>
    <mergeCell ref="B232:I232"/>
    <mergeCell ref="B231:I231"/>
    <mergeCell ref="A238:T239"/>
    <mergeCell ref="K240:M241"/>
    <mergeCell ref="Q240:S241"/>
    <mergeCell ref="N240:P241"/>
    <mergeCell ref="B229:I229"/>
    <mergeCell ref="A250:T251"/>
    <mergeCell ref="B234:I234"/>
    <mergeCell ref="B225:I227"/>
    <mergeCell ref="B209:I211"/>
    <mergeCell ref="B203:I203"/>
    <mergeCell ref="B204:I204"/>
    <mergeCell ref="A194:A196"/>
    <mergeCell ref="B194:I196"/>
    <mergeCell ref="T225:T227"/>
    <mergeCell ref="B246:I246"/>
    <mergeCell ref="B262:I262"/>
    <mergeCell ref="B197:I197"/>
    <mergeCell ref="A205:T206"/>
    <mergeCell ref="A220:T221"/>
    <mergeCell ref="A390:A392"/>
    <mergeCell ref="B335:I335"/>
    <mergeCell ref="B328:I328"/>
    <mergeCell ref="B329:I329"/>
    <mergeCell ref="B332:I332"/>
    <mergeCell ref="B372:I372"/>
    <mergeCell ref="B373:I373"/>
    <mergeCell ref="B374:I374"/>
    <mergeCell ref="B263:I263"/>
    <mergeCell ref="B270:I270"/>
    <mergeCell ref="B277:I277"/>
    <mergeCell ref="B268:I268"/>
    <mergeCell ref="B278:I278"/>
    <mergeCell ref="B272:I272"/>
    <mergeCell ref="B267:I267"/>
    <mergeCell ref="B273:I273"/>
    <mergeCell ref="B279:I279"/>
    <mergeCell ref="B276:T276"/>
    <mergeCell ref="T290:T292"/>
    <mergeCell ref="A293:T293"/>
    <mergeCell ref="B351:I351"/>
    <mergeCell ref="B271:T271"/>
    <mergeCell ref="B265:I265"/>
    <mergeCell ref="B264:I264"/>
    <mergeCell ref="K341:T341"/>
    <mergeCell ref="K342:T342"/>
    <mergeCell ref="A255:A257"/>
    <mergeCell ref="B233:I233"/>
    <mergeCell ref="K255:M256"/>
    <mergeCell ref="N255:P256"/>
    <mergeCell ref="Q255:S256"/>
    <mergeCell ref="B247:I247"/>
    <mergeCell ref="J255:J257"/>
    <mergeCell ref="B255:I257"/>
    <mergeCell ref="B249:I249"/>
    <mergeCell ref="A253:T254"/>
    <mergeCell ref="T255:T257"/>
    <mergeCell ref="A240:A242"/>
    <mergeCell ref="T240:T242"/>
    <mergeCell ref="K284:M284"/>
    <mergeCell ref="B269:I269"/>
    <mergeCell ref="A282:I282"/>
    <mergeCell ref="B336:I336"/>
    <mergeCell ref="A338:I338"/>
    <mergeCell ref="B337:I337"/>
    <mergeCell ref="N284:P284"/>
    <mergeCell ref="B295:I295"/>
    <mergeCell ref="A297:J298"/>
    <mergeCell ref="B324:I324"/>
    <mergeCell ref="B325:I325"/>
    <mergeCell ref="A290:A292"/>
    <mergeCell ref="B290:I292"/>
    <mergeCell ref="N290:P291"/>
    <mergeCell ref="K300:T300"/>
    <mergeCell ref="K313:T313"/>
    <mergeCell ref="A312:J312"/>
    <mergeCell ref="K340:M340"/>
    <mergeCell ref="A323:T323"/>
    <mergeCell ref="A320:A322"/>
    <mergeCell ref="N298:P298"/>
    <mergeCell ref="A304:T305"/>
    <mergeCell ref="A313:J313"/>
    <mergeCell ref="A299:J299"/>
    <mergeCell ref="K299:T299"/>
    <mergeCell ref="A300:J300"/>
    <mergeCell ref="A350:T350"/>
    <mergeCell ref="A341:J341"/>
    <mergeCell ref="A342:J342"/>
    <mergeCell ref="J290:J292"/>
    <mergeCell ref="A1:K1"/>
    <mergeCell ref="A3:K3"/>
    <mergeCell ref="B166:I166"/>
    <mergeCell ref="A5:K5"/>
    <mergeCell ref="A6:K8"/>
    <mergeCell ref="B258:T258"/>
    <mergeCell ref="B261:T261"/>
    <mergeCell ref="B248:I248"/>
    <mergeCell ref="A176:A178"/>
    <mergeCell ref="B179:I179"/>
    <mergeCell ref="B180:I180"/>
    <mergeCell ref="B186:I186"/>
    <mergeCell ref="B185:I185"/>
    <mergeCell ref="B217:I217"/>
    <mergeCell ref="M15:T15"/>
    <mergeCell ref="A20:K20"/>
    <mergeCell ref="A18:K18"/>
    <mergeCell ref="A2:K2"/>
    <mergeCell ref="O5:Q5"/>
    <mergeCell ref="O6:Q6"/>
    <mergeCell ref="M2:T2"/>
    <mergeCell ref="R6:T6"/>
    <mergeCell ref="R3:T3"/>
    <mergeCell ref="R4:T4"/>
    <mergeCell ref="R5:T5"/>
    <mergeCell ref="A4:K4"/>
    <mergeCell ref="M3:N3"/>
    <mergeCell ref="M5:N5"/>
    <mergeCell ref="A306:I308"/>
    <mergeCell ref="A16:K16"/>
    <mergeCell ref="A12:K12"/>
    <mergeCell ref="M8:T11"/>
    <mergeCell ref="B183:I183"/>
    <mergeCell ref="B182:I182"/>
    <mergeCell ref="K176:M177"/>
    <mergeCell ref="B176:I178"/>
    <mergeCell ref="B260:I260"/>
    <mergeCell ref="B259:I259"/>
    <mergeCell ref="B245:I245"/>
    <mergeCell ref="J176:J178"/>
    <mergeCell ref="A286:J286"/>
    <mergeCell ref="K306:M307"/>
    <mergeCell ref="N306:P307"/>
    <mergeCell ref="Q306:S307"/>
    <mergeCell ref="B352:I352"/>
    <mergeCell ref="A13:K13"/>
    <mergeCell ref="A402:J402"/>
    <mergeCell ref="A403:J403"/>
    <mergeCell ref="K402:T402"/>
    <mergeCell ref="B356:I356"/>
    <mergeCell ref="B357:I357"/>
    <mergeCell ref="A339:J340"/>
    <mergeCell ref="T347:T349"/>
    <mergeCell ref="K347:M348"/>
    <mergeCell ref="B353:I353"/>
    <mergeCell ref="Q339:T340"/>
    <mergeCell ref="A334:T334"/>
    <mergeCell ref="K312:T312"/>
    <mergeCell ref="A309:I309"/>
    <mergeCell ref="Q400:T401"/>
    <mergeCell ref="B326:I326"/>
    <mergeCell ref="N347:P348"/>
    <mergeCell ref="Q347:S348"/>
    <mergeCell ref="A345:T346"/>
    <mergeCell ref="N340:P340"/>
    <mergeCell ref="A347:A349"/>
    <mergeCell ref="J347:J349"/>
    <mergeCell ref="B347:I349"/>
    <mergeCell ref="B362:I362"/>
    <mergeCell ref="B369:I369"/>
    <mergeCell ref="B378:I378"/>
    <mergeCell ref="B379:I379"/>
    <mergeCell ref="B364:I364"/>
    <mergeCell ref="B363:I363"/>
    <mergeCell ref="B358:I358"/>
    <mergeCell ref="B359:I359"/>
    <mergeCell ref="B360:I360"/>
    <mergeCell ref="B370:I370"/>
    <mergeCell ref="B371:I371"/>
    <mergeCell ref="U3:X3"/>
    <mergeCell ref="U4:X4"/>
    <mergeCell ref="U5:X5"/>
    <mergeCell ref="U6:X6"/>
    <mergeCell ref="U8:X8"/>
    <mergeCell ref="U34:V34"/>
    <mergeCell ref="U11:X16"/>
    <mergeCell ref="K286:T286"/>
    <mergeCell ref="A158:A160"/>
    <mergeCell ref="O3:Q3"/>
    <mergeCell ref="O4:Q4"/>
    <mergeCell ref="M4:N4"/>
    <mergeCell ref="A11:K11"/>
    <mergeCell ref="M6:N6"/>
    <mergeCell ref="A9:K9"/>
    <mergeCell ref="A10:K10"/>
    <mergeCell ref="B266:T266"/>
    <mergeCell ref="B274:I274"/>
    <mergeCell ref="B275:I275"/>
    <mergeCell ref="B281:I281"/>
    <mergeCell ref="U7:X7"/>
    <mergeCell ref="K285:T285"/>
    <mergeCell ref="A285:J285"/>
    <mergeCell ref="B280:I280"/>
    <mergeCell ref="B468:I468"/>
    <mergeCell ref="A467:T467"/>
    <mergeCell ref="S469:S470"/>
    <mergeCell ref="A463:A464"/>
    <mergeCell ref="J463:J464"/>
    <mergeCell ref="B463:I464"/>
    <mergeCell ref="L459:L461"/>
    <mergeCell ref="M459:M461"/>
    <mergeCell ref="N459:N461"/>
    <mergeCell ref="O459:O461"/>
    <mergeCell ref="P459:P461"/>
    <mergeCell ref="Q459:Q461"/>
    <mergeCell ref="K463:K464"/>
    <mergeCell ref="L463:L464"/>
    <mergeCell ref="M463:M464"/>
    <mergeCell ref="N463:N464"/>
    <mergeCell ref="O463:O464"/>
    <mergeCell ref="P463:P464"/>
    <mergeCell ref="Q463:Q464"/>
    <mergeCell ref="R463:R464"/>
    <mergeCell ref="Q465:Q466"/>
    <mergeCell ref="R465:R466"/>
    <mergeCell ref="J459:J461"/>
    <mergeCell ref="K459:K461"/>
    <mergeCell ref="R459:R461"/>
    <mergeCell ref="S459:S461"/>
    <mergeCell ref="T459:T461"/>
    <mergeCell ref="A453:A457"/>
    <mergeCell ref="B453:I457"/>
    <mergeCell ref="J453:J457"/>
    <mergeCell ref="K453:K457"/>
    <mergeCell ref="L453:L457"/>
    <mergeCell ref="M453:M457"/>
    <mergeCell ref="A458:T458"/>
    <mergeCell ref="Q469:Q470"/>
    <mergeCell ref="N473:P473"/>
    <mergeCell ref="K474:T474"/>
    <mergeCell ref="A474:I474"/>
    <mergeCell ref="S463:S464"/>
    <mergeCell ref="T463:T464"/>
    <mergeCell ref="A465:A466"/>
    <mergeCell ref="B465:I466"/>
    <mergeCell ref="T465:T466"/>
    <mergeCell ref="J469:J470"/>
    <mergeCell ref="K469:K470"/>
    <mergeCell ref="L469:L470"/>
    <mergeCell ref="M469:M470"/>
    <mergeCell ref="N469:N470"/>
    <mergeCell ref="O469:O470"/>
    <mergeCell ref="P469:P470"/>
    <mergeCell ref="R469:R470"/>
    <mergeCell ref="J465:J466"/>
    <mergeCell ref="K465:K466"/>
    <mergeCell ref="L465:L466"/>
    <mergeCell ref="M465:M466"/>
    <mergeCell ref="N465:N466"/>
    <mergeCell ref="O465:O466"/>
    <mergeCell ref="P465:P466"/>
    <mergeCell ref="T469:T470"/>
    <mergeCell ref="M18:T18"/>
    <mergeCell ref="M19:T19"/>
    <mergeCell ref="A38:T39"/>
    <mergeCell ref="U169:W169"/>
    <mergeCell ref="U187:W187"/>
    <mergeCell ref="B167:I167"/>
    <mergeCell ref="B165:I165"/>
    <mergeCell ref="A154:T155"/>
    <mergeCell ref="M22:T26"/>
    <mergeCell ref="A23:K26"/>
    <mergeCell ref="A21:K21"/>
    <mergeCell ref="N158:P159"/>
    <mergeCell ref="B158:I160"/>
    <mergeCell ref="K158:M159"/>
    <mergeCell ref="S465:S466"/>
    <mergeCell ref="J225:J227"/>
    <mergeCell ref="N209:P210"/>
    <mergeCell ref="T209:T211"/>
    <mergeCell ref="A35:K37"/>
    <mergeCell ref="B168:I168"/>
    <mergeCell ref="B169:I169"/>
    <mergeCell ref="B164:I164"/>
    <mergeCell ref="B228:I228"/>
    <mergeCell ref="M14:T14"/>
    <mergeCell ref="A14:K14"/>
    <mergeCell ref="A150:T151"/>
    <mergeCell ref="U198:W198"/>
    <mergeCell ref="U213:W213"/>
    <mergeCell ref="A15:K15"/>
    <mergeCell ref="A17:K17"/>
    <mergeCell ref="M29:T34"/>
    <mergeCell ref="A28:K28"/>
    <mergeCell ref="M20:T20"/>
    <mergeCell ref="B161:I161"/>
    <mergeCell ref="B162:I162"/>
    <mergeCell ref="A209:A211"/>
    <mergeCell ref="J158:J160"/>
    <mergeCell ref="A42:J42"/>
    <mergeCell ref="K42:T42"/>
    <mergeCell ref="A43:J43"/>
    <mergeCell ref="K43:T43"/>
    <mergeCell ref="A19:K19"/>
    <mergeCell ref="B199:I199"/>
    <mergeCell ref="A49:J49"/>
    <mergeCell ref="K49:T49"/>
    <mergeCell ref="A40:J40"/>
    <mergeCell ref="K40:T40"/>
    <mergeCell ref="U32:V32"/>
    <mergeCell ref="I29:K30"/>
    <mergeCell ref="U33:V33"/>
    <mergeCell ref="B181:I181"/>
    <mergeCell ref="B184:I184"/>
    <mergeCell ref="B214:I214"/>
    <mergeCell ref="B215:I215"/>
    <mergeCell ref="N194:P195"/>
    <mergeCell ref="Q194:S195"/>
    <mergeCell ref="A41:J41"/>
    <mergeCell ref="K41:T41"/>
    <mergeCell ref="U188:W188"/>
    <mergeCell ref="U205:W205"/>
    <mergeCell ref="K50:T50"/>
    <mergeCell ref="A51:J51"/>
    <mergeCell ref="K51:T51"/>
    <mergeCell ref="A52:J52"/>
    <mergeCell ref="K52:T52"/>
    <mergeCell ref="A53:J53"/>
    <mergeCell ref="K53:T53"/>
    <mergeCell ref="A50:J50"/>
    <mergeCell ref="A44:J44"/>
    <mergeCell ref="K44:T44"/>
    <mergeCell ref="A45:J45"/>
    <mergeCell ref="U229:W229"/>
    <mergeCell ref="U244:W244"/>
    <mergeCell ref="U236:W236"/>
    <mergeCell ref="Q209:S210"/>
    <mergeCell ref="A316:T317"/>
    <mergeCell ref="A318:T319"/>
    <mergeCell ref="K320:M321"/>
    <mergeCell ref="N320:P321"/>
    <mergeCell ref="Q320:S321"/>
    <mergeCell ref="A296:I296"/>
    <mergeCell ref="B294:I294"/>
    <mergeCell ref="K298:M298"/>
    <mergeCell ref="A310:J311"/>
    <mergeCell ref="Q310:T311"/>
    <mergeCell ref="K311:M311"/>
    <mergeCell ref="N311:P311"/>
    <mergeCell ref="T306:T308"/>
    <mergeCell ref="J306:J308"/>
    <mergeCell ref="U220:W220"/>
    <mergeCell ref="B216:I216"/>
    <mergeCell ref="A223:T224"/>
    <mergeCell ref="K225:M226"/>
    <mergeCell ref="N225:P226"/>
    <mergeCell ref="Q225:S226"/>
    <mergeCell ref="B230:I230"/>
    <mergeCell ref="U428:V428"/>
    <mergeCell ref="W428:X428"/>
    <mergeCell ref="U429:V429"/>
    <mergeCell ref="W429:X429"/>
    <mergeCell ref="U430:V430"/>
    <mergeCell ref="W430:X430"/>
    <mergeCell ref="U431:V431"/>
    <mergeCell ref="W431:X431"/>
    <mergeCell ref="A383:J384"/>
    <mergeCell ref="B380:I380"/>
    <mergeCell ref="B377:I377"/>
    <mergeCell ref="A382:I382"/>
    <mergeCell ref="B381:I381"/>
    <mergeCell ref="B375:I375"/>
    <mergeCell ref="B368:I368"/>
    <mergeCell ref="B365:I365"/>
    <mergeCell ref="B366:I366"/>
    <mergeCell ref="B367:I367"/>
    <mergeCell ref="A376:T376"/>
    <mergeCell ref="K384:M384"/>
    <mergeCell ref="B361:I361"/>
    <mergeCell ref="B355:I355"/>
    <mergeCell ref="B354:I354"/>
    <mergeCell ref="B187:I187"/>
    <mergeCell ref="B163:I163"/>
    <mergeCell ref="H29:H31"/>
    <mergeCell ref="G29:G31"/>
    <mergeCell ref="D29:F30"/>
    <mergeCell ref="B29:C30"/>
    <mergeCell ref="A29:A31"/>
    <mergeCell ref="A156:T157"/>
    <mergeCell ref="T158:T160"/>
    <mergeCell ref="K45:T45"/>
    <mergeCell ref="A46:J46"/>
    <mergeCell ref="K46:T46"/>
    <mergeCell ref="A47:J47"/>
    <mergeCell ref="K47:T47"/>
    <mergeCell ref="A48:J48"/>
    <mergeCell ref="K48:T48"/>
    <mergeCell ref="A59:J59"/>
    <mergeCell ref="K59:T59"/>
    <mergeCell ref="A60:J60"/>
    <mergeCell ref="K60:T60"/>
    <mergeCell ref="A61:J61"/>
    <mergeCell ref="K61:T61"/>
    <mergeCell ref="A62:J62"/>
    <mergeCell ref="K62:T62"/>
    <mergeCell ref="B330:I330"/>
    <mergeCell ref="B331:I331"/>
    <mergeCell ref="A301:T301"/>
    <mergeCell ref="A288:T289"/>
    <mergeCell ref="K290:M291"/>
    <mergeCell ref="U409:X409"/>
    <mergeCell ref="Q290:S291"/>
    <mergeCell ref="U39:Y46"/>
    <mergeCell ref="U47:Z47"/>
    <mergeCell ref="U59:Y59"/>
    <mergeCell ref="U60:Y75"/>
    <mergeCell ref="U49:Z49"/>
    <mergeCell ref="A174:T175"/>
    <mergeCell ref="Q158:S159"/>
    <mergeCell ref="K209:M210"/>
    <mergeCell ref="A152:A153"/>
    <mergeCell ref="B152:G152"/>
    <mergeCell ref="B153:T153"/>
    <mergeCell ref="U170:W170"/>
    <mergeCell ref="A192:T193"/>
    <mergeCell ref="N176:P177"/>
    <mergeCell ref="Q176:S177"/>
    <mergeCell ref="K194:M195"/>
    <mergeCell ref="B198:I198"/>
  </mergeCells>
  <phoneticPr fontId="4" type="noConversion"/>
  <conditionalFormatting sqref="U3:U8">
    <cfRule type="cellIs" dxfId="65" priority="77" operator="equal">
      <formula>$K$32</formula>
    </cfRule>
    <cfRule type="cellIs" dxfId="64" priority="76" operator="equal">
      <formula>52</formula>
    </cfRule>
    <cfRule type="cellIs" dxfId="63" priority="70" operator="equal">
      <formula>"Suma trebuie să fie 52"</formula>
    </cfRule>
    <cfRule type="cellIs" dxfId="62" priority="75" operator="lessThan">
      <formula>"(SUM(B28:K28)=52"</formula>
    </cfRule>
    <cfRule type="cellIs" dxfId="61" priority="78" operator="equal">
      <formula>$B$32:$K$32=52</formula>
    </cfRule>
    <cfRule type="cellIs" dxfId="60" priority="74" operator="equal">
      <formula>SUM($B$32:$J$32)</formula>
    </cfRule>
    <cfRule type="cellIs" dxfId="59" priority="73" operator="equal">
      <formula>"Corect"</formula>
    </cfRule>
    <cfRule type="cellIs" dxfId="58" priority="72" operator="equal">
      <formula>"Suma trebuie să fie 52"</formula>
    </cfRule>
    <cfRule type="cellIs" dxfId="57" priority="71" operator="equal">
      <formula>"Corect"</formula>
    </cfRule>
    <cfRule type="cellIs" dxfId="56" priority="69" operator="equal">
      <formula>"Trebuie alocate cel puțin 20 de ore pe săptămână"</formula>
    </cfRule>
    <cfRule type="cellIs" dxfId="55" priority="80" operator="equal">
      <formula>"E bine"</formula>
    </cfRule>
    <cfRule type="cellIs" dxfId="54" priority="79" operator="equal">
      <formula>"NU e bine"</formula>
    </cfRule>
  </conditionalFormatting>
  <conditionalFormatting sqref="U32:U34 U409 L33:L34">
    <cfRule type="cellIs" dxfId="53" priority="257" operator="equal">
      <formula>"E bine"</formula>
    </cfRule>
  </conditionalFormatting>
  <conditionalFormatting sqref="U32:U34 U409">
    <cfRule type="cellIs" dxfId="52" priority="256" operator="equal">
      <formula>"NU e bine"</formula>
    </cfRule>
  </conditionalFormatting>
  <conditionalFormatting sqref="U169">
    <cfRule type="containsText" dxfId="51" priority="46" operator="containsText" text="Sunt necesare cel puțin 32 de credite">
      <formula>NOT(ISERROR(SEARCH("Sunt necesare cel puțin 32 de credite",U169)))</formula>
    </cfRule>
  </conditionalFormatting>
  <conditionalFormatting sqref="U187">
    <cfRule type="containsText" dxfId="50" priority="66" operator="containsText" text="Sunt necesare cel puțin 32 de credite">
      <formula>NOT(ISERROR(SEARCH("Sunt necesare cel puțin 32 de credite",U187)))</formula>
    </cfRule>
  </conditionalFormatting>
  <conditionalFormatting sqref="U198">
    <cfRule type="containsText" dxfId="49" priority="44" operator="containsText" text="Sunt necesare cel puțin 30 de credite">
      <formula>NOT(ISERROR(SEARCH("Sunt necesare cel puțin 30 de credite",U198)))</formula>
    </cfRule>
  </conditionalFormatting>
  <conditionalFormatting sqref="U213">
    <cfRule type="containsText" dxfId="48" priority="42" operator="containsText" text="Sunt necesare cel puțin 30 de credite">
      <formula>NOT(ISERROR(SEARCH("Sunt necesare cel puțin 30 de credite",U213)))</formula>
    </cfRule>
  </conditionalFormatting>
  <conditionalFormatting sqref="U229">
    <cfRule type="containsText" dxfId="47" priority="40" operator="containsText" text="Sunt necesare cel puțin 30 de credite">
      <formula>NOT(ISERROR(SEARCH("Sunt necesare cel puțin 30 de credite",U229)))</formula>
    </cfRule>
  </conditionalFormatting>
  <conditionalFormatting sqref="U244">
    <cfRule type="containsText" dxfId="46" priority="38" operator="containsText" text="Sunt necesare cel puțin 30 de credite">
      <formula>NOT(ISERROR(SEARCH("Sunt necesare cel puțin 30 de credite",U244)))</formula>
    </cfRule>
  </conditionalFormatting>
  <conditionalFormatting sqref="U417">
    <cfRule type="cellIs" dxfId="45" priority="27" operator="equal">
      <formula>"E bine"</formula>
    </cfRule>
    <cfRule type="cellIs" dxfId="44" priority="21" operator="equal">
      <formula>52</formula>
    </cfRule>
    <cfRule type="cellIs" dxfId="43" priority="16" operator="equal">
      <formula>"Bilanțul general nu corespunde cu Bilanțul pe tipuri de discipline"</formula>
    </cfRule>
    <cfRule type="cellIs" dxfId="42" priority="17" operator="equal">
      <formula>"Suma trebuie să fie 52"</formula>
    </cfRule>
    <cfRule type="cellIs" dxfId="41" priority="18" operator="equal">
      <formula>"Corect"</formula>
    </cfRule>
    <cfRule type="cellIs" dxfId="40" priority="19" operator="equal">
      <formula>SUM($B$32:$J$32)</formula>
    </cfRule>
    <cfRule type="cellIs" dxfId="39" priority="20" operator="lessThan">
      <formula>"(SUM(B28:K28)=52"</formula>
    </cfRule>
    <cfRule type="cellIs" dxfId="38" priority="22" operator="equal">
      <formula>$K$32</formula>
    </cfRule>
    <cfRule type="cellIs" dxfId="37" priority="23" operator="equal">
      <formula>$B$32:$K$32=52</formula>
    </cfRule>
    <cfRule type="cellIs" dxfId="36" priority="24" operator="equal">
      <formula>"Suma trebuie să fie 52"</formula>
    </cfRule>
    <cfRule type="cellIs" dxfId="35" priority="25" operator="equal">
      <formula>"Corect"</formula>
    </cfRule>
    <cfRule type="cellIs" dxfId="34" priority="26" operator="equal">
      <formula>"NU e bine"</formula>
    </cfRule>
  </conditionalFormatting>
  <conditionalFormatting sqref="U32:V32">
    <cfRule type="cellIs" dxfId="33" priority="110" operator="equal">
      <formula>"Correct"</formula>
    </cfRule>
  </conditionalFormatting>
  <conditionalFormatting sqref="U32:V34">
    <cfRule type="cellIs" dxfId="32" priority="249" operator="equal">
      <formula>"Suma trebuie să fie 52"</formula>
    </cfRule>
    <cfRule type="cellIs" dxfId="31" priority="250" operator="equal">
      <formula>"Corect"</formula>
    </cfRule>
    <cfRule type="cellIs" dxfId="30" priority="251" operator="equal">
      <formula>SUM($B$32:$J$32)</formula>
    </cfRule>
    <cfRule type="cellIs" dxfId="29" priority="252" operator="lessThan">
      <formula>"(SUM(B28:K28)=52"</formula>
    </cfRule>
    <cfRule type="cellIs" dxfId="28" priority="253" operator="equal">
      <formula>52</formula>
    </cfRule>
    <cfRule type="cellIs" dxfId="27" priority="254" operator="equal">
      <formula>$K$32</formula>
    </cfRule>
    <cfRule type="cellIs" dxfId="26" priority="255" operator="equal">
      <formula>$B$32:$K$32=52</formula>
    </cfRule>
  </conditionalFormatting>
  <conditionalFormatting sqref="U409:V409 U32:V34">
    <cfRule type="cellIs" dxfId="25" priority="244" operator="equal">
      <formula>"Suma trebuie să fie 52"</formula>
    </cfRule>
  </conditionalFormatting>
  <conditionalFormatting sqref="U409:V409">
    <cfRule type="cellIs" dxfId="24" priority="226" operator="lessThan">
      <formula>"(SUM(B28:K28)=52"</formula>
    </cfRule>
    <cfRule type="cellIs" dxfId="23" priority="225" operator="equal">
      <formula>SUM($B$32:$J$32)</formula>
    </cfRule>
    <cfRule type="cellIs" dxfId="22" priority="229" operator="equal">
      <formula>$B$32:$K$32=52</formula>
    </cfRule>
    <cfRule type="cellIs" dxfId="21" priority="228" operator="equal">
      <formula>$K$32</formula>
    </cfRule>
    <cfRule type="cellIs" dxfId="20" priority="227" operator="equal">
      <formula>52</formula>
    </cfRule>
    <cfRule type="cellIs" dxfId="19" priority="220" operator="equal">
      <formula>"Nu corespunde cu tabelul de opționale"</formula>
    </cfRule>
    <cfRule type="cellIs" dxfId="18" priority="223" operator="equal">
      <formula>"Suma trebuie să fie 52"</formula>
    </cfRule>
    <cfRule type="cellIs" dxfId="17" priority="224" operator="equal">
      <formula>"Corect"</formula>
    </cfRule>
  </conditionalFormatting>
  <conditionalFormatting sqref="U169:W169">
    <cfRule type="containsText" dxfId="16" priority="45" operator="containsText" text="Corect">
      <formula>NOT(ISERROR(SEARCH("Corect",U169)))</formula>
    </cfRule>
  </conditionalFormatting>
  <conditionalFormatting sqref="U170:W170 W172 U173:W173 U188:W188 U205:W205 U220:W220 U236:W236 U250:W250">
    <cfRule type="cellIs" dxfId="15" priority="245" operator="equal">
      <formula>"E trebuie să fie cel puțin egal cu C+VP"</formula>
    </cfRule>
    <cfRule type="cellIs" dxfId="14" priority="246" operator="equal">
      <formula>"Corect"</formula>
    </cfRule>
  </conditionalFormatting>
  <conditionalFormatting sqref="U187:W187">
    <cfRule type="containsText" dxfId="13" priority="65" operator="containsText" text="Corect">
      <formula>NOT(ISERROR(SEARCH("Corect",U187)))</formula>
    </cfRule>
  </conditionalFormatting>
  <conditionalFormatting sqref="U198:W198">
    <cfRule type="containsText" dxfId="12" priority="43" operator="containsText" text="Corect">
      <formula>NOT(ISERROR(SEARCH("Corect",U198)))</formula>
    </cfRule>
  </conditionalFormatting>
  <conditionalFormatting sqref="U213:W213">
    <cfRule type="containsText" dxfId="11" priority="41" operator="containsText" text="Corect">
      <formula>NOT(ISERROR(SEARCH("Corect",U213)))</formula>
    </cfRule>
  </conditionalFormatting>
  <conditionalFormatting sqref="U229:W229">
    <cfRule type="containsText" dxfId="10" priority="39" operator="containsText" text="Corect">
      <formula>NOT(ISERROR(SEARCH("Corect",U229)))</formula>
    </cfRule>
  </conditionalFormatting>
  <conditionalFormatting sqref="U244:W244">
    <cfRule type="containsText" dxfId="9" priority="37" operator="containsText" text="Corect">
      <formula>NOT(ISERROR(SEARCH("Corect",U244)))</formula>
    </cfRule>
  </conditionalFormatting>
  <conditionalFormatting sqref="U409:X409 U32:V34">
    <cfRule type="cellIs" dxfId="8" priority="247" operator="equal">
      <formula>"Corect"</formula>
    </cfRule>
  </conditionalFormatting>
  <conditionalFormatting sqref="U430:X431">
    <cfRule type="cellIs" dxfId="7" priority="3" operator="equal">
      <formula>"Corect"</formula>
    </cfRule>
    <cfRule type="cellIs" dxfId="6" priority="2" operator="equal">
      <formula>"Ați pierdut unele discipline"</formula>
    </cfRule>
    <cfRule type="cellIs" dxfId="5" priority="1" operator="equal">
      <formula>"Ați dublat unele discipline"</formula>
    </cfRule>
  </conditionalFormatting>
  <conditionalFormatting sqref="V206:W206">
    <cfRule type="containsText" dxfId="4" priority="53" operator="containsText" text="Corect">
      <formula>NOT(ISERROR(SEARCH("Corect",V206)))</formula>
    </cfRule>
  </conditionalFormatting>
  <conditionalFormatting sqref="V221:W221">
    <cfRule type="containsText" dxfId="3" priority="49" operator="containsText" text="Corect">
      <formula>NOT(ISERROR(SEARCH("Corect",V221)))</formula>
    </cfRule>
  </conditionalFormatting>
  <conditionalFormatting sqref="V237:W237">
    <cfRule type="containsText" dxfId="2" priority="51" operator="containsText" text="Corect">
      <formula>NOT(ISERROR(SEARCH("Corect",V237)))</formula>
    </cfRule>
  </conditionalFormatting>
  <conditionalFormatting sqref="V251:W251">
    <cfRule type="containsText" dxfId="1" priority="47" operator="containsText" text="Corect">
      <formula>NOT(ISERROR(SEARCH("Corect",V251)))</formula>
    </cfRule>
  </conditionalFormatting>
  <conditionalFormatting sqref="W171">
    <cfRule type="containsText" dxfId="0" priority="55" operator="containsText" text="Corect">
      <formula>NOT(ISERROR(SEARCH("Corect",W171)))</formula>
    </cfRule>
  </conditionalFormatting>
  <dataValidations disablePrompts="1" count="18">
    <dataValidation type="list" allowBlank="1" showInputMessage="1" showErrorMessage="1" sqref="R469 R446 R463 R465" xr:uid="{00000000-0002-0000-0000-000000000000}">
      <formula1>$R$160</formula1>
    </dataValidation>
    <dataValidation type="list" allowBlank="1" showInputMessage="1" showErrorMessage="1" sqref="Q453 Q468:Q469 Q446 Q448 Q459" xr:uid="{00000000-0002-0000-0000-000001000000}">
      <formula1>$Q$160</formula1>
    </dataValidation>
    <dataValidation type="list" allowBlank="1" showInputMessage="1" showErrorMessage="1" sqref="S446 S469" xr:uid="{00000000-0002-0000-0000-000002000000}">
      <formula1>$S$160</formula1>
    </dataValidation>
    <dataValidation type="list" allowBlank="1" showInputMessage="1" showErrorMessage="1" sqref="B394:I397 B335:I336 B324:I332 B351:I374 B377:I380" xr:uid="{00000000-0002-0000-0000-000003000000}">
      <formula1>$B$158:$B$287</formula1>
    </dataValidation>
    <dataValidation type="list" allowBlank="1" showInputMessage="1" showErrorMessage="1" sqref="T294:T295 T167:T168 T185:T186 T259:T260 T279:T281" xr:uid="{00000000-0002-0000-0000-000004000000}">
      <formula1>"DF, DD, DS, DC"</formula1>
    </dataValidation>
    <dataValidation type="list" allowBlank="1" showInputMessage="1" showErrorMessage="1" sqref="Q294:Q295 Q167:Q168 Q185:Q186 Q280:Q281" xr:uid="{00000000-0002-0000-0000-000005000000}">
      <formula1>"E"</formula1>
    </dataValidation>
    <dataValidation type="list" allowBlank="1" showInputMessage="1" showErrorMessage="1" sqref="R294:R295 R167:R168 R185:R186 R280:R281" xr:uid="{00000000-0002-0000-0000-000006000000}">
      <formula1>"C"</formula1>
    </dataValidation>
    <dataValidation type="list" allowBlank="1" showInputMessage="1" showErrorMessage="1" sqref="S294:S295 S167:S168 S185:S186 S280:S281" xr:uid="{00000000-0002-0000-0000-000007000000}">
      <formula1>"VP"</formula1>
    </dataValidation>
    <dataValidation type="list" allowBlank="1" showInputMessage="1" showErrorMessage="1" sqref="R161:R166 R179:R184 R197:R203 R262:R265 R259:R260" xr:uid="{E3A7D461-38B1-456D-ABEF-E69AD0D9B316}">
      <formula1>$R$42</formula1>
    </dataValidation>
    <dataValidation type="list" allowBlank="1" showInputMessage="1" showErrorMessage="1" sqref="Q161:Q166 Q179:Q184 Q197:Q203 Q262:Q265 Q259:Q260" xr:uid="{0EC39F8C-D5F6-4D20-955C-BB8E7F75F303}">
      <formula1>$Q$42</formula1>
    </dataValidation>
    <dataValidation type="list" allowBlank="1" showInputMessage="1" showErrorMessage="1" sqref="S161:S166 S179:S184 S197:S203 S262:S265 S259:S260" xr:uid="{7DFDF8AE-E635-4A70-89D0-4347D5439ED1}">
      <formula1>$S$42</formula1>
    </dataValidation>
    <dataValidation type="list" allowBlank="1" showInputMessage="1" showErrorMessage="1" sqref="T161:T166" xr:uid="{3E51AB42-EB03-4CC2-85E3-A31B79B59657}">
      <formula1>$V$194:$V$194</formula1>
    </dataValidation>
    <dataValidation type="list" allowBlank="1" showInputMessage="1" showErrorMessage="1" sqref="T179:T184" xr:uid="{F6AD732C-A8EE-44EF-85DD-9A3380A24E1E}">
      <formula1>$V$197:$V$197</formula1>
    </dataValidation>
    <dataValidation type="list" allowBlank="1" showInputMessage="1" showErrorMessage="1" sqref="T217:T218 T197:T202 T214 T246 T262:T265" xr:uid="{58ABB23D-BBFA-42B0-A10C-E8F49FDFF18C}">
      <formula1>$V$198:$V$199</formula1>
    </dataValidation>
    <dataValidation type="list" allowBlank="1" showInputMessage="1" showErrorMessage="1" sqref="R212:R218 R267:R270 R228:R234 R243:R248 R272:R275 R277:R279" xr:uid="{429BFE1A-74D2-46E4-9909-65F644C0A008}">
      <formula1>$R$44</formula1>
    </dataValidation>
    <dataValidation type="list" allowBlank="1" showInputMessage="1" showErrorMessage="1" sqref="Q212:Q218 Q267:Q270 Q228:Q234 Q243:Q248 Q272:Q275 Q277:Q279" xr:uid="{27BA1CEA-759C-4891-A8D8-9F7CB1165B4D}">
      <formula1>$Q$44</formula1>
    </dataValidation>
    <dataValidation type="list" allowBlank="1" showInputMessage="1" showErrorMessage="1" sqref="S212:S218 S267:S270 S228:S234 S243:S248 S272:S275 S277:S279" xr:uid="{B71A695A-41B1-41A9-8AFC-044935827B8E}">
      <formula1>$S$44</formula1>
    </dataValidation>
    <dataValidation type="list" allowBlank="1" showInputMessage="1" showErrorMessage="1" sqref="T215:T216 T203 T247:T248 T243:T245 T228:T234 T272:T275 T277:T278 T212:T213 T267:T270" xr:uid="{38E226EF-905E-4C9E-A83A-BDBC2510B1AE}">
      <formula1>$V$198:$V$200</formula1>
    </dataValidation>
  </dataValidations>
  <hyperlinks>
    <hyperlink ref="U49" r:id="rId1" display="www.anc.edu.ro/registrul-national-al-calificarilor-din-invatamantul-superior-rncis " xr:uid="{C19426F8-FDEC-4B55-B1A6-A2B371B2F5F0}"/>
    <hyperlink ref="U47" r:id="rId2" xr:uid="{BB47EAB4-CB3B-4CBE-8F1E-02CF95B476E6}"/>
    <hyperlink ref="U59" r:id="rId3" xr:uid="{39E9F382-266D-4246-B5C3-332577016030}"/>
  </hyperlinks>
  <pageMargins left="0.70866141732283472" right="0.70866141732283472" top="0.74803149606299213" bottom="0.74803149606299213" header="0.31496062992125984" footer="0.39370078740157483"/>
  <pageSetup paperSize="9" orientation="landscape" blackAndWhite="1" r:id="rId4"/>
  <headerFooter differentFirst="1">
    <oddHeader>&amp;RPag. &amp;P</oddHeader>
    <firstFooter>&amp;LRECTOR,
Prof. univ. dr. Adrian-Olimpiu Petrușel&amp;CDECAN,
Prof. univ. dr. Călin Emilian HINȚEA&amp;RDIRECTOR DE DEPARTAMENT,
Prof. univ. dr. Radu-Mihai MEZA</firstFooter>
  </headerFooter>
  <rowBreaks count="15" manualBreakCount="15">
    <brk id="37" max="25" man="1"/>
    <brk id="75" max="16383" man="1"/>
    <brk id="95" max="16383" man="1"/>
    <brk id="153" max="16383" man="1"/>
    <brk id="173" max="16383" man="1"/>
    <brk id="191" max="16383" man="1"/>
    <brk id="206" max="16383" man="1"/>
    <brk id="222" max="16383" man="1"/>
    <brk id="237" max="16383" man="1"/>
    <brk id="252" max="16383" man="1"/>
    <brk id="315" max="16383" man="1"/>
    <brk id="342" max="16383" man="1"/>
    <brk id="387" max="16383" man="1"/>
    <brk id="405" max="16383" man="1"/>
    <brk id="437" max="16383" man="1"/>
  </rowBreaks>
  <ignoredErrors>
    <ignoredError sqref="M411" unlockedFormula="1"/>
  </ignoredErrors>
  <drawing r:id="rId5"/>
  <legacyDrawing r:id="rId6"/>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sheetPr>
  <dimension ref="A1:N35"/>
  <sheetViews>
    <sheetView view="pageLayout" zoomScaleNormal="150" workbookViewId="0">
      <selection activeCell="A23" sqref="A23:L24"/>
    </sheetView>
  </sheetViews>
  <sheetFormatPr defaultRowHeight="15" x14ac:dyDescent="0.25"/>
  <cols>
    <col min="1" max="1" width="9.140625" customWidth="1"/>
    <col min="6" max="7" width="10.28515625" customWidth="1"/>
    <col min="8" max="8" width="10.7109375" customWidth="1"/>
    <col min="9" max="9" width="8.5703125" customWidth="1"/>
    <col min="10" max="10" width="8.140625" customWidth="1"/>
    <col min="11" max="11" width="9.42578125" customWidth="1"/>
    <col min="12" max="12" width="9.140625" customWidth="1"/>
    <col min="14" max="14" width="9.140625" customWidth="1"/>
  </cols>
  <sheetData>
    <row r="1" spans="1:14" x14ac:dyDescent="0.25">
      <c r="A1" s="469" t="s">
        <v>139</v>
      </c>
      <c r="B1" s="469"/>
      <c r="C1" s="469"/>
      <c r="D1" s="469"/>
      <c r="E1" s="469"/>
      <c r="F1" s="469"/>
      <c r="G1" s="469"/>
      <c r="H1" s="469"/>
      <c r="I1" s="469"/>
      <c r="J1" s="469"/>
      <c r="K1" s="469"/>
      <c r="L1" s="469"/>
      <c r="M1" s="469"/>
      <c r="N1" s="469"/>
    </row>
    <row r="2" spans="1:14" x14ac:dyDescent="0.25">
      <c r="A2" s="468" t="str">
        <f>Plan!A6</f>
        <v>Programul de studii: MEDIA DIGITALĂ (în limba maghiară) / DIGITAL MEDIA (in Hungarian) / DIGITÁLIS MÉDIA (magyar nyelven)</v>
      </c>
      <c r="B2" s="468"/>
      <c r="C2" s="468"/>
      <c r="D2" s="468"/>
      <c r="E2" s="468"/>
      <c r="F2" s="468"/>
      <c r="G2" s="468"/>
      <c r="H2" s="468"/>
      <c r="I2" s="468"/>
      <c r="J2" s="468"/>
      <c r="K2" s="468"/>
      <c r="L2" s="468"/>
      <c r="M2" s="468"/>
      <c r="N2" s="468"/>
    </row>
    <row r="3" spans="1:14" x14ac:dyDescent="0.25">
      <c r="A3" s="468"/>
      <c r="B3" s="468"/>
      <c r="C3" s="468"/>
      <c r="D3" s="468"/>
      <c r="E3" s="468"/>
      <c r="F3" s="468"/>
      <c r="G3" s="468"/>
      <c r="H3" s="468"/>
      <c r="I3" s="468"/>
      <c r="J3" s="468"/>
      <c r="K3" s="468"/>
      <c r="L3" s="468"/>
      <c r="M3" s="468"/>
      <c r="N3" s="468"/>
    </row>
    <row r="4" spans="1:14" x14ac:dyDescent="0.25">
      <c r="A4" s="468"/>
      <c r="B4" s="468"/>
      <c r="C4" s="468"/>
      <c r="D4" s="468"/>
      <c r="E4" s="468"/>
      <c r="F4" s="468"/>
      <c r="G4" s="468"/>
      <c r="H4" s="468"/>
      <c r="I4" s="468"/>
      <c r="J4" s="468"/>
      <c r="K4" s="468"/>
      <c r="L4" s="468"/>
      <c r="M4" s="468"/>
      <c r="N4" s="468"/>
    </row>
    <row r="5" spans="1:14" x14ac:dyDescent="0.25">
      <c r="A5" s="468"/>
      <c r="B5" s="468"/>
      <c r="C5" s="468"/>
      <c r="D5" s="468"/>
      <c r="E5" s="468"/>
      <c r="F5" s="468"/>
      <c r="G5" s="468"/>
      <c r="H5" s="468"/>
      <c r="I5" s="468"/>
      <c r="J5" s="468"/>
      <c r="K5" s="468"/>
      <c r="L5" s="468"/>
      <c r="M5" s="468"/>
      <c r="N5" s="468"/>
    </row>
    <row r="6" spans="1:14" x14ac:dyDescent="0.25">
      <c r="A6" s="470" t="s">
        <v>116</v>
      </c>
      <c r="B6" s="470"/>
      <c r="C6" s="470"/>
      <c r="D6" s="470"/>
      <c r="E6" s="470"/>
      <c r="F6" s="470"/>
      <c r="G6" s="470"/>
      <c r="H6" s="470"/>
      <c r="I6" s="470"/>
      <c r="J6" s="470"/>
      <c r="K6" s="470"/>
      <c r="L6" s="470"/>
      <c r="M6" s="471"/>
      <c r="N6" s="471"/>
    </row>
    <row r="7" spans="1:14" x14ac:dyDescent="0.25">
      <c r="A7" s="472" t="s">
        <v>117</v>
      </c>
      <c r="B7" s="473"/>
      <c r="C7" s="473"/>
      <c r="D7" s="473"/>
      <c r="E7" s="473"/>
      <c r="F7" s="473"/>
      <c r="G7" s="473"/>
      <c r="H7" s="473"/>
      <c r="I7" s="473"/>
      <c r="J7" s="473"/>
      <c r="K7" s="473"/>
      <c r="L7" s="473"/>
      <c r="M7" s="476" t="s">
        <v>113</v>
      </c>
      <c r="N7" s="476"/>
    </row>
    <row r="8" spans="1:14" x14ac:dyDescent="0.25">
      <c r="A8" s="474"/>
      <c r="B8" s="475"/>
      <c r="C8" s="475"/>
      <c r="D8" s="475"/>
      <c r="E8" s="475"/>
      <c r="F8" s="475"/>
      <c r="G8" s="475"/>
      <c r="H8" s="475"/>
      <c r="I8" s="475"/>
      <c r="J8" s="475"/>
      <c r="K8" s="475"/>
      <c r="L8" s="475"/>
      <c r="M8" s="476"/>
      <c r="N8" s="476"/>
    </row>
    <row r="9" spans="1:14" x14ac:dyDescent="0.25">
      <c r="A9" s="461" t="s">
        <v>477</v>
      </c>
      <c r="B9" s="462"/>
      <c r="C9" s="462"/>
      <c r="D9" s="462"/>
      <c r="E9" s="462"/>
      <c r="F9" s="462"/>
      <c r="G9" s="462"/>
      <c r="H9" s="462"/>
      <c r="I9" s="462"/>
      <c r="J9" s="462"/>
      <c r="K9" s="462"/>
      <c r="L9" s="463"/>
      <c r="M9" s="467"/>
      <c r="N9" s="467"/>
    </row>
    <row r="10" spans="1:14" x14ac:dyDescent="0.25">
      <c r="A10" s="464"/>
      <c r="B10" s="465"/>
      <c r="C10" s="465"/>
      <c r="D10" s="465"/>
      <c r="E10" s="465"/>
      <c r="F10" s="465"/>
      <c r="G10" s="465"/>
      <c r="H10" s="465"/>
      <c r="I10" s="465"/>
      <c r="J10" s="465"/>
      <c r="K10" s="465"/>
      <c r="L10" s="466"/>
      <c r="M10" s="467"/>
      <c r="N10" s="467"/>
    </row>
    <row r="11" spans="1:14" x14ac:dyDescent="0.25">
      <c r="A11" s="461" t="s">
        <v>478</v>
      </c>
      <c r="B11" s="462"/>
      <c r="C11" s="462"/>
      <c r="D11" s="462"/>
      <c r="E11" s="462"/>
      <c r="F11" s="462"/>
      <c r="G11" s="462"/>
      <c r="H11" s="462"/>
      <c r="I11" s="462"/>
      <c r="J11" s="462"/>
      <c r="K11" s="462"/>
      <c r="L11" s="463"/>
      <c r="M11" s="467"/>
      <c r="N11" s="467"/>
    </row>
    <row r="12" spans="1:14" x14ac:dyDescent="0.25">
      <c r="A12" s="464"/>
      <c r="B12" s="465"/>
      <c r="C12" s="465"/>
      <c r="D12" s="465"/>
      <c r="E12" s="465"/>
      <c r="F12" s="465"/>
      <c r="G12" s="465"/>
      <c r="H12" s="465"/>
      <c r="I12" s="465"/>
      <c r="J12" s="465"/>
      <c r="K12" s="465"/>
      <c r="L12" s="466"/>
      <c r="M12" s="467"/>
      <c r="N12" s="467"/>
    </row>
    <row r="13" spans="1:14" x14ac:dyDescent="0.25">
      <c r="A13" s="461" t="s">
        <v>476</v>
      </c>
      <c r="B13" s="462"/>
      <c r="C13" s="462"/>
      <c r="D13" s="462"/>
      <c r="E13" s="462"/>
      <c r="F13" s="462"/>
      <c r="G13" s="462"/>
      <c r="H13" s="462"/>
      <c r="I13" s="462"/>
      <c r="J13" s="462"/>
      <c r="K13" s="462"/>
      <c r="L13" s="463"/>
      <c r="M13" s="467"/>
      <c r="N13" s="467"/>
    </row>
    <row r="14" spans="1:14" x14ac:dyDescent="0.25">
      <c r="A14" s="477"/>
      <c r="B14" s="478"/>
      <c r="C14" s="478"/>
      <c r="D14" s="478"/>
      <c r="E14" s="478"/>
      <c r="F14" s="478"/>
      <c r="G14" s="478"/>
      <c r="H14" s="478"/>
      <c r="I14" s="478"/>
      <c r="J14" s="478"/>
      <c r="K14" s="478"/>
      <c r="L14" s="479"/>
      <c r="M14" s="467"/>
      <c r="N14" s="467"/>
    </row>
    <row r="16" spans="1:14" x14ac:dyDescent="0.25">
      <c r="A16" s="470" t="s">
        <v>119</v>
      </c>
      <c r="B16" s="470"/>
      <c r="C16" s="470"/>
      <c r="D16" s="470"/>
      <c r="E16" s="470"/>
      <c r="F16" s="470"/>
      <c r="G16" s="470"/>
      <c r="H16" s="470"/>
      <c r="I16" s="470"/>
      <c r="J16" s="470"/>
      <c r="K16" s="470"/>
      <c r="L16" s="470"/>
      <c r="M16" s="480"/>
      <c r="N16" s="481"/>
    </row>
    <row r="17" spans="1:14" x14ac:dyDescent="0.25">
      <c r="A17" s="472" t="s">
        <v>120</v>
      </c>
      <c r="B17" s="473"/>
      <c r="C17" s="473"/>
      <c r="D17" s="473"/>
      <c r="E17" s="473"/>
      <c r="F17" s="473"/>
      <c r="G17" s="473"/>
      <c r="H17" s="473"/>
      <c r="I17" s="473"/>
      <c r="J17" s="473"/>
      <c r="K17" s="473"/>
      <c r="L17" s="473"/>
      <c r="M17" s="476" t="s">
        <v>113</v>
      </c>
      <c r="N17" s="476"/>
    </row>
    <row r="18" spans="1:14" x14ac:dyDescent="0.25">
      <c r="A18" s="474"/>
      <c r="B18" s="475"/>
      <c r="C18" s="475"/>
      <c r="D18" s="475"/>
      <c r="E18" s="475"/>
      <c r="F18" s="475"/>
      <c r="G18" s="475"/>
      <c r="H18" s="475"/>
      <c r="I18" s="475"/>
      <c r="J18" s="475"/>
      <c r="K18" s="475"/>
      <c r="L18" s="475"/>
      <c r="M18" s="476"/>
      <c r="N18" s="476"/>
    </row>
    <row r="19" spans="1:14" x14ac:dyDescent="0.25">
      <c r="A19" s="461" t="s">
        <v>482</v>
      </c>
      <c r="B19" s="462"/>
      <c r="C19" s="462"/>
      <c r="D19" s="462"/>
      <c r="E19" s="462"/>
      <c r="F19" s="462"/>
      <c r="G19" s="462"/>
      <c r="H19" s="462"/>
      <c r="I19" s="462"/>
      <c r="J19" s="462"/>
      <c r="K19" s="462"/>
      <c r="L19" s="463"/>
      <c r="M19" s="482"/>
      <c r="N19" s="483"/>
    </row>
    <row r="20" spans="1:14" x14ac:dyDescent="0.25">
      <c r="A20" s="464"/>
      <c r="B20" s="465"/>
      <c r="C20" s="465"/>
      <c r="D20" s="465"/>
      <c r="E20" s="465"/>
      <c r="F20" s="465"/>
      <c r="G20" s="465"/>
      <c r="H20" s="465"/>
      <c r="I20" s="465"/>
      <c r="J20" s="465"/>
      <c r="K20" s="465"/>
      <c r="L20" s="466"/>
      <c r="M20" s="484"/>
      <c r="N20" s="485"/>
    </row>
    <row r="21" spans="1:14" x14ac:dyDescent="0.25">
      <c r="A21" s="461" t="s">
        <v>483</v>
      </c>
      <c r="B21" s="462"/>
      <c r="C21" s="462"/>
      <c r="D21" s="462"/>
      <c r="E21" s="462"/>
      <c r="F21" s="462"/>
      <c r="G21" s="462"/>
      <c r="H21" s="462"/>
      <c r="I21" s="462"/>
      <c r="J21" s="462"/>
      <c r="K21" s="462"/>
      <c r="L21" s="463"/>
      <c r="M21" s="482"/>
      <c r="N21" s="483"/>
    </row>
    <row r="22" spans="1:14" x14ac:dyDescent="0.25">
      <c r="A22" s="477"/>
      <c r="B22" s="478"/>
      <c r="C22" s="478"/>
      <c r="D22" s="478"/>
      <c r="E22" s="478"/>
      <c r="F22" s="478"/>
      <c r="G22" s="478"/>
      <c r="H22" s="478"/>
      <c r="I22" s="478"/>
      <c r="J22" s="478"/>
      <c r="K22" s="478"/>
      <c r="L22" s="479"/>
      <c r="M22" s="484"/>
      <c r="N22" s="485"/>
    </row>
    <row r="23" spans="1:14" x14ac:dyDescent="0.25">
      <c r="A23" s="461" t="s">
        <v>484</v>
      </c>
      <c r="B23" s="462"/>
      <c r="C23" s="462"/>
      <c r="D23" s="462"/>
      <c r="E23" s="462"/>
      <c r="F23" s="462"/>
      <c r="G23" s="462"/>
      <c r="H23" s="462"/>
      <c r="I23" s="462"/>
      <c r="J23" s="462"/>
      <c r="K23" s="462"/>
      <c r="L23" s="463"/>
      <c r="M23" s="467"/>
      <c r="N23" s="467"/>
    </row>
    <row r="24" spans="1:14" x14ac:dyDescent="0.25">
      <c r="A24" s="477"/>
      <c r="B24" s="478"/>
      <c r="C24" s="478"/>
      <c r="D24" s="478"/>
      <c r="E24" s="478"/>
      <c r="F24" s="478"/>
      <c r="G24" s="478"/>
      <c r="H24" s="478"/>
      <c r="I24" s="478"/>
      <c r="J24" s="478"/>
      <c r="K24" s="478"/>
      <c r="L24" s="479"/>
      <c r="M24" s="467"/>
      <c r="N24" s="467"/>
    </row>
    <row r="25" spans="1:14" x14ac:dyDescent="0.25">
      <c r="A25" s="461" t="s">
        <v>114</v>
      </c>
      <c r="B25" s="462"/>
      <c r="C25" s="462"/>
      <c r="D25" s="462"/>
      <c r="E25" s="462"/>
      <c r="F25" s="462"/>
      <c r="G25" s="462"/>
      <c r="H25" s="462"/>
      <c r="I25" s="462"/>
      <c r="J25" s="462"/>
      <c r="K25" s="462"/>
      <c r="L25" s="463"/>
      <c r="M25" s="467"/>
      <c r="N25" s="467"/>
    </row>
    <row r="26" spans="1:14" x14ac:dyDescent="0.25">
      <c r="A26" s="477"/>
      <c r="B26" s="478"/>
      <c r="C26" s="478"/>
      <c r="D26" s="478"/>
      <c r="E26" s="478"/>
      <c r="F26" s="478"/>
      <c r="G26" s="478"/>
      <c r="H26" s="478"/>
      <c r="I26" s="478"/>
      <c r="J26" s="478"/>
      <c r="K26" s="478"/>
      <c r="L26" s="479"/>
      <c r="M26" s="467"/>
      <c r="N26" s="467"/>
    </row>
    <row r="27" spans="1:14" x14ac:dyDescent="0.25">
      <c r="A27" s="461" t="s">
        <v>115</v>
      </c>
      <c r="B27" s="462"/>
      <c r="C27" s="462"/>
      <c r="D27" s="462"/>
      <c r="E27" s="462"/>
      <c r="F27" s="462"/>
      <c r="G27" s="462"/>
      <c r="H27" s="462"/>
      <c r="I27" s="462"/>
      <c r="J27" s="462"/>
      <c r="K27" s="462"/>
      <c r="L27" s="463"/>
      <c r="M27" s="467"/>
      <c r="N27" s="467"/>
    </row>
    <row r="28" spans="1:14" x14ac:dyDescent="0.25">
      <c r="A28" s="477"/>
      <c r="B28" s="478"/>
      <c r="C28" s="478"/>
      <c r="D28" s="478"/>
      <c r="E28" s="478"/>
      <c r="F28" s="478"/>
      <c r="G28" s="478"/>
      <c r="H28" s="478"/>
      <c r="I28" s="478"/>
      <c r="J28" s="478"/>
      <c r="K28" s="478"/>
      <c r="L28" s="479"/>
      <c r="M28" s="467"/>
      <c r="N28" s="467"/>
    </row>
    <row r="29" spans="1:14" x14ac:dyDescent="0.25">
      <c r="A29" s="63"/>
      <c r="B29" s="63"/>
      <c r="C29" s="63"/>
      <c r="D29" s="63"/>
      <c r="E29" s="63"/>
      <c r="F29" s="63"/>
      <c r="G29" s="63"/>
      <c r="H29" s="63"/>
      <c r="I29" s="63"/>
      <c r="J29" s="63"/>
      <c r="K29" s="63"/>
      <c r="L29" s="63"/>
      <c r="M29" s="64"/>
      <c r="N29" s="64"/>
    </row>
    <row r="30" spans="1:14" x14ac:dyDescent="0.25">
      <c r="A30" s="489" t="s">
        <v>121</v>
      </c>
      <c r="B30" s="490"/>
      <c r="C30" s="490"/>
      <c r="D30" s="490"/>
      <c r="E30" s="490"/>
      <c r="F30" s="490"/>
      <c r="G30" s="490"/>
      <c r="H30" s="490"/>
      <c r="I30" s="490"/>
      <c r="J30" s="490"/>
      <c r="K30" s="490"/>
      <c r="L30" s="490"/>
      <c r="M30" s="490"/>
      <c r="N30" s="491"/>
    </row>
    <row r="31" spans="1:14" x14ac:dyDescent="0.25">
      <c r="A31" s="486" t="s">
        <v>479</v>
      </c>
      <c r="B31" s="487"/>
      <c r="C31" s="487"/>
      <c r="D31" s="487"/>
      <c r="E31" s="487"/>
      <c r="F31" s="487"/>
      <c r="G31" s="487"/>
      <c r="H31" s="487"/>
      <c r="I31" s="487"/>
      <c r="J31" s="487"/>
      <c r="K31" s="487"/>
      <c r="L31" s="487"/>
      <c r="M31" s="487"/>
      <c r="N31" s="488"/>
    </row>
    <row r="32" spans="1:14" x14ac:dyDescent="0.25">
      <c r="A32" s="486" t="s">
        <v>480</v>
      </c>
      <c r="B32" s="487"/>
      <c r="C32" s="487"/>
      <c r="D32" s="487"/>
      <c r="E32" s="487"/>
      <c r="F32" s="487"/>
      <c r="G32" s="487"/>
      <c r="H32" s="487"/>
      <c r="I32" s="487"/>
      <c r="J32" s="487"/>
      <c r="K32" s="487"/>
      <c r="L32" s="487"/>
      <c r="M32" s="487"/>
      <c r="N32" s="488"/>
    </row>
    <row r="33" spans="1:14" x14ac:dyDescent="0.25">
      <c r="A33" s="486" t="s">
        <v>481</v>
      </c>
      <c r="B33" s="487"/>
      <c r="C33" s="487"/>
      <c r="D33" s="487"/>
      <c r="E33" s="487"/>
      <c r="F33" s="487"/>
      <c r="G33" s="487"/>
      <c r="H33" s="487"/>
      <c r="I33" s="487"/>
      <c r="J33" s="487"/>
      <c r="K33" s="487"/>
      <c r="L33" s="487"/>
      <c r="M33" s="487"/>
      <c r="N33" s="488"/>
    </row>
    <row r="34" spans="1:14" x14ac:dyDescent="0.25">
      <c r="A34" s="486" t="s">
        <v>114</v>
      </c>
      <c r="B34" s="487"/>
      <c r="C34" s="487"/>
      <c r="D34" s="487"/>
      <c r="E34" s="487"/>
      <c r="F34" s="487"/>
      <c r="G34" s="487"/>
      <c r="H34" s="487"/>
      <c r="I34" s="487"/>
      <c r="J34" s="487"/>
      <c r="K34" s="487"/>
      <c r="L34" s="487"/>
      <c r="M34" s="487"/>
      <c r="N34" s="488"/>
    </row>
    <row r="35" spans="1:14" x14ac:dyDescent="0.25">
      <c r="A35" s="486" t="s">
        <v>115</v>
      </c>
      <c r="B35" s="487"/>
      <c r="C35" s="487"/>
      <c r="D35" s="487"/>
      <c r="E35" s="487"/>
      <c r="F35" s="487"/>
      <c r="G35" s="487"/>
      <c r="H35" s="487"/>
      <c r="I35" s="487"/>
      <c r="J35" s="487"/>
      <c r="K35" s="487"/>
      <c r="L35" s="487"/>
      <c r="M35" s="487"/>
      <c r="N35" s="488"/>
    </row>
  </sheetData>
  <mergeCells count="32">
    <mergeCell ref="A35:N35"/>
    <mergeCell ref="A23:L24"/>
    <mergeCell ref="M23:N24"/>
    <mergeCell ref="A25:L26"/>
    <mergeCell ref="M25:N26"/>
    <mergeCell ref="A27:L28"/>
    <mergeCell ref="M27:N28"/>
    <mergeCell ref="A30:N30"/>
    <mergeCell ref="A31:N31"/>
    <mergeCell ref="A32:N32"/>
    <mergeCell ref="A33:N33"/>
    <mergeCell ref="A34:N34"/>
    <mergeCell ref="A17:L18"/>
    <mergeCell ref="M17:N18"/>
    <mergeCell ref="A19:L20"/>
    <mergeCell ref="M19:N20"/>
    <mergeCell ref="A21:L22"/>
    <mergeCell ref="M21:N22"/>
    <mergeCell ref="A11:L12"/>
    <mergeCell ref="M11:N12"/>
    <mergeCell ref="A13:L14"/>
    <mergeCell ref="M13:N14"/>
    <mergeCell ref="A16:L16"/>
    <mergeCell ref="M16:N16"/>
    <mergeCell ref="A9:L10"/>
    <mergeCell ref="M9:N10"/>
    <mergeCell ref="A2:N5"/>
    <mergeCell ref="A1:N1"/>
    <mergeCell ref="A6:L6"/>
    <mergeCell ref="M6:N6"/>
    <mergeCell ref="A7:L8"/>
    <mergeCell ref="M7:N8"/>
  </mergeCells>
  <pageMargins left="0.70866141732283472" right="0.70866141732283472" top="0.39370078740157483" bottom="0.74803149606299213" header="0.31496062992125984" footer="0.39370078740157483"/>
  <pageSetup paperSize="9" orientation="landscape" horizontalDpi="4294967295" verticalDpi="4294967295" r:id="rId1"/>
  <headerFooter differentFirst="1">
    <firstFooter>&amp;LDECAN,
........................................&amp;RDIRECTOR DE DEPARTAMENT,
........................................</first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Group Box 1">
              <controlPr defaultSize="0" autoFill="0" autoPict="0">
                <anchor moveWithCells="1">
                  <from>
                    <xdr:col>11</xdr:col>
                    <xdr:colOff>609600</xdr:colOff>
                    <xdr:row>5</xdr:row>
                    <xdr:rowOff>0</xdr:rowOff>
                  </from>
                  <to>
                    <xdr:col>13</xdr:col>
                    <xdr:colOff>600075</xdr:colOff>
                    <xdr:row>6</xdr:row>
                    <xdr:rowOff>0</xdr:rowOff>
                  </to>
                </anchor>
              </controlPr>
            </control>
          </mc:Choice>
        </mc:AlternateContent>
        <mc:AlternateContent xmlns:mc="http://schemas.openxmlformats.org/markup-compatibility/2006">
          <mc:Choice Requires="x14">
            <control shapeId="2050" r:id="rId5" name="Option Button 2">
              <controlPr defaultSize="0" autoFill="0" autoLine="0" autoPict="0">
                <anchor moveWithCells="1">
                  <from>
                    <xdr:col>12</xdr:col>
                    <xdr:colOff>47625</xdr:colOff>
                    <xdr:row>5</xdr:row>
                    <xdr:rowOff>9525</xdr:rowOff>
                  </from>
                  <to>
                    <xdr:col>12</xdr:col>
                    <xdr:colOff>533400</xdr:colOff>
                    <xdr:row>5</xdr:row>
                    <xdr:rowOff>180975</xdr:rowOff>
                  </to>
                </anchor>
              </controlPr>
            </control>
          </mc:Choice>
        </mc:AlternateContent>
        <mc:AlternateContent xmlns:mc="http://schemas.openxmlformats.org/markup-compatibility/2006">
          <mc:Choice Requires="x14">
            <control shapeId="2051" r:id="rId6" name="Option Button 3">
              <controlPr defaultSize="0" autoFill="0" autoLine="0" autoPict="0">
                <anchor moveWithCells="1">
                  <from>
                    <xdr:col>13</xdr:col>
                    <xdr:colOff>38100</xdr:colOff>
                    <xdr:row>5</xdr:row>
                    <xdr:rowOff>9525</xdr:rowOff>
                  </from>
                  <to>
                    <xdr:col>13</xdr:col>
                    <xdr:colOff>533400</xdr:colOff>
                    <xdr:row>5</xdr:row>
                    <xdr:rowOff>180975</xdr:rowOff>
                  </to>
                </anchor>
              </controlPr>
            </control>
          </mc:Choice>
        </mc:AlternateContent>
        <mc:AlternateContent xmlns:mc="http://schemas.openxmlformats.org/markup-compatibility/2006">
          <mc:Choice Requires="x14">
            <control shapeId="2052" r:id="rId7" name="Group Box 4">
              <controlPr defaultSize="0" autoFill="0" autoPict="0">
                <anchor moveWithCells="1">
                  <from>
                    <xdr:col>11</xdr:col>
                    <xdr:colOff>609600</xdr:colOff>
                    <xdr:row>10</xdr:row>
                    <xdr:rowOff>95250</xdr:rowOff>
                  </from>
                  <to>
                    <xdr:col>13</xdr:col>
                    <xdr:colOff>600075</xdr:colOff>
                    <xdr:row>11</xdr:row>
                    <xdr:rowOff>95250</xdr:rowOff>
                  </to>
                </anchor>
              </controlPr>
            </control>
          </mc:Choice>
        </mc:AlternateContent>
        <mc:AlternateContent xmlns:mc="http://schemas.openxmlformats.org/markup-compatibility/2006">
          <mc:Choice Requires="x14">
            <control shapeId="2053" r:id="rId8" name="Option Button 5">
              <controlPr defaultSize="0" autoFill="0" autoLine="0" autoPict="0">
                <anchor moveWithCells="1">
                  <from>
                    <xdr:col>12</xdr:col>
                    <xdr:colOff>47625</xdr:colOff>
                    <xdr:row>10</xdr:row>
                    <xdr:rowOff>104775</xdr:rowOff>
                  </from>
                  <to>
                    <xdr:col>12</xdr:col>
                    <xdr:colOff>533400</xdr:colOff>
                    <xdr:row>11</xdr:row>
                    <xdr:rowOff>85725</xdr:rowOff>
                  </to>
                </anchor>
              </controlPr>
            </control>
          </mc:Choice>
        </mc:AlternateContent>
        <mc:AlternateContent xmlns:mc="http://schemas.openxmlformats.org/markup-compatibility/2006">
          <mc:Choice Requires="x14">
            <control shapeId="2054" r:id="rId9" name="Option Button 6">
              <controlPr defaultSize="0" autoFill="0" autoLine="0" autoPict="0">
                <anchor moveWithCells="1">
                  <from>
                    <xdr:col>13</xdr:col>
                    <xdr:colOff>38100</xdr:colOff>
                    <xdr:row>10</xdr:row>
                    <xdr:rowOff>104775</xdr:rowOff>
                  </from>
                  <to>
                    <xdr:col>13</xdr:col>
                    <xdr:colOff>533400</xdr:colOff>
                    <xdr:row>11</xdr:row>
                    <xdr:rowOff>85725</xdr:rowOff>
                  </to>
                </anchor>
              </controlPr>
            </control>
          </mc:Choice>
        </mc:AlternateContent>
        <mc:AlternateContent xmlns:mc="http://schemas.openxmlformats.org/markup-compatibility/2006">
          <mc:Choice Requires="x14">
            <control shapeId="2055" r:id="rId10" name="Group Box 7">
              <controlPr defaultSize="0" autoFill="0" autoPict="0">
                <anchor moveWithCells="1">
                  <from>
                    <xdr:col>11</xdr:col>
                    <xdr:colOff>609600</xdr:colOff>
                    <xdr:row>12</xdr:row>
                    <xdr:rowOff>95250</xdr:rowOff>
                  </from>
                  <to>
                    <xdr:col>13</xdr:col>
                    <xdr:colOff>600075</xdr:colOff>
                    <xdr:row>13</xdr:row>
                    <xdr:rowOff>95250</xdr:rowOff>
                  </to>
                </anchor>
              </controlPr>
            </control>
          </mc:Choice>
        </mc:AlternateContent>
        <mc:AlternateContent xmlns:mc="http://schemas.openxmlformats.org/markup-compatibility/2006">
          <mc:Choice Requires="x14">
            <control shapeId="2056" r:id="rId11" name="Option Button 8">
              <controlPr defaultSize="0" autoFill="0" autoLine="0" autoPict="0">
                <anchor moveWithCells="1">
                  <from>
                    <xdr:col>12</xdr:col>
                    <xdr:colOff>47625</xdr:colOff>
                    <xdr:row>12</xdr:row>
                    <xdr:rowOff>104775</xdr:rowOff>
                  </from>
                  <to>
                    <xdr:col>12</xdr:col>
                    <xdr:colOff>533400</xdr:colOff>
                    <xdr:row>13</xdr:row>
                    <xdr:rowOff>85725</xdr:rowOff>
                  </to>
                </anchor>
              </controlPr>
            </control>
          </mc:Choice>
        </mc:AlternateContent>
        <mc:AlternateContent xmlns:mc="http://schemas.openxmlformats.org/markup-compatibility/2006">
          <mc:Choice Requires="x14">
            <control shapeId="2057" r:id="rId12" name="Option Button 9">
              <controlPr defaultSize="0" autoFill="0" autoLine="0" autoPict="0">
                <anchor moveWithCells="1">
                  <from>
                    <xdr:col>13</xdr:col>
                    <xdr:colOff>38100</xdr:colOff>
                    <xdr:row>12</xdr:row>
                    <xdr:rowOff>104775</xdr:rowOff>
                  </from>
                  <to>
                    <xdr:col>13</xdr:col>
                    <xdr:colOff>533400</xdr:colOff>
                    <xdr:row>13</xdr:row>
                    <xdr:rowOff>85725</xdr:rowOff>
                  </to>
                </anchor>
              </controlPr>
            </control>
          </mc:Choice>
        </mc:AlternateContent>
        <mc:AlternateContent xmlns:mc="http://schemas.openxmlformats.org/markup-compatibility/2006">
          <mc:Choice Requires="x14">
            <control shapeId="2058" r:id="rId13" name="Group Box 10">
              <controlPr defaultSize="0" autoFill="0" autoPict="0">
                <anchor moveWithCells="1">
                  <from>
                    <xdr:col>11</xdr:col>
                    <xdr:colOff>609600</xdr:colOff>
                    <xdr:row>15</xdr:row>
                    <xdr:rowOff>0</xdr:rowOff>
                  </from>
                  <to>
                    <xdr:col>13</xdr:col>
                    <xdr:colOff>600075</xdr:colOff>
                    <xdr:row>16</xdr:row>
                    <xdr:rowOff>0</xdr:rowOff>
                  </to>
                </anchor>
              </controlPr>
            </control>
          </mc:Choice>
        </mc:AlternateContent>
        <mc:AlternateContent xmlns:mc="http://schemas.openxmlformats.org/markup-compatibility/2006">
          <mc:Choice Requires="x14">
            <control shapeId="2059" r:id="rId14" name="Option Button 11">
              <controlPr defaultSize="0" autoFill="0" autoLine="0" autoPict="0">
                <anchor moveWithCells="1">
                  <from>
                    <xdr:col>12</xdr:col>
                    <xdr:colOff>47625</xdr:colOff>
                    <xdr:row>15</xdr:row>
                    <xdr:rowOff>9525</xdr:rowOff>
                  </from>
                  <to>
                    <xdr:col>12</xdr:col>
                    <xdr:colOff>533400</xdr:colOff>
                    <xdr:row>15</xdr:row>
                    <xdr:rowOff>180975</xdr:rowOff>
                  </to>
                </anchor>
              </controlPr>
            </control>
          </mc:Choice>
        </mc:AlternateContent>
        <mc:AlternateContent xmlns:mc="http://schemas.openxmlformats.org/markup-compatibility/2006">
          <mc:Choice Requires="x14">
            <control shapeId="2060" r:id="rId15" name="Option Button 12">
              <controlPr defaultSize="0" autoFill="0" autoLine="0" autoPict="0">
                <anchor moveWithCells="1">
                  <from>
                    <xdr:col>13</xdr:col>
                    <xdr:colOff>38100</xdr:colOff>
                    <xdr:row>15</xdr:row>
                    <xdr:rowOff>9525</xdr:rowOff>
                  </from>
                  <to>
                    <xdr:col>13</xdr:col>
                    <xdr:colOff>533400</xdr:colOff>
                    <xdr:row>15</xdr:row>
                    <xdr:rowOff>180975</xdr:rowOff>
                  </to>
                </anchor>
              </controlPr>
            </control>
          </mc:Choice>
        </mc:AlternateContent>
        <mc:AlternateContent xmlns:mc="http://schemas.openxmlformats.org/markup-compatibility/2006">
          <mc:Choice Requires="x14">
            <control shapeId="2061" r:id="rId16" name="Group Box 13">
              <controlPr defaultSize="0" autoFill="0" autoPict="0">
                <anchor moveWithCells="1">
                  <from>
                    <xdr:col>11</xdr:col>
                    <xdr:colOff>609600</xdr:colOff>
                    <xdr:row>18</xdr:row>
                    <xdr:rowOff>95250</xdr:rowOff>
                  </from>
                  <to>
                    <xdr:col>13</xdr:col>
                    <xdr:colOff>600075</xdr:colOff>
                    <xdr:row>19</xdr:row>
                    <xdr:rowOff>95250</xdr:rowOff>
                  </to>
                </anchor>
              </controlPr>
            </control>
          </mc:Choice>
        </mc:AlternateContent>
        <mc:AlternateContent xmlns:mc="http://schemas.openxmlformats.org/markup-compatibility/2006">
          <mc:Choice Requires="x14">
            <control shapeId="2062" r:id="rId17" name="Option Button 14">
              <controlPr defaultSize="0" autoFill="0" autoLine="0" autoPict="0">
                <anchor moveWithCells="1">
                  <from>
                    <xdr:col>12</xdr:col>
                    <xdr:colOff>47625</xdr:colOff>
                    <xdr:row>18</xdr:row>
                    <xdr:rowOff>104775</xdr:rowOff>
                  </from>
                  <to>
                    <xdr:col>12</xdr:col>
                    <xdr:colOff>533400</xdr:colOff>
                    <xdr:row>19</xdr:row>
                    <xdr:rowOff>95250</xdr:rowOff>
                  </to>
                </anchor>
              </controlPr>
            </control>
          </mc:Choice>
        </mc:AlternateContent>
        <mc:AlternateContent xmlns:mc="http://schemas.openxmlformats.org/markup-compatibility/2006">
          <mc:Choice Requires="x14">
            <control shapeId="2063" r:id="rId18" name="Option Button 15">
              <controlPr defaultSize="0" autoFill="0" autoLine="0" autoPict="0">
                <anchor moveWithCells="1">
                  <from>
                    <xdr:col>13</xdr:col>
                    <xdr:colOff>38100</xdr:colOff>
                    <xdr:row>18</xdr:row>
                    <xdr:rowOff>114300</xdr:rowOff>
                  </from>
                  <to>
                    <xdr:col>13</xdr:col>
                    <xdr:colOff>533400</xdr:colOff>
                    <xdr:row>19</xdr:row>
                    <xdr:rowOff>95250</xdr:rowOff>
                  </to>
                </anchor>
              </controlPr>
            </control>
          </mc:Choice>
        </mc:AlternateContent>
        <mc:AlternateContent xmlns:mc="http://schemas.openxmlformats.org/markup-compatibility/2006">
          <mc:Choice Requires="x14">
            <control shapeId="2064" r:id="rId19" name="Group Box 16">
              <controlPr defaultSize="0" autoFill="0" autoPict="0">
                <anchor moveWithCells="1">
                  <from>
                    <xdr:col>11</xdr:col>
                    <xdr:colOff>609600</xdr:colOff>
                    <xdr:row>20</xdr:row>
                    <xdr:rowOff>95250</xdr:rowOff>
                  </from>
                  <to>
                    <xdr:col>13</xdr:col>
                    <xdr:colOff>600075</xdr:colOff>
                    <xdr:row>21</xdr:row>
                    <xdr:rowOff>95250</xdr:rowOff>
                  </to>
                </anchor>
              </controlPr>
            </control>
          </mc:Choice>
        </mc:AlternateContent>
        <mc:AlternateContent xmlns:mc="http://schemas.openxmlformats.org/markup-compatibility/2006">
          <mc:Choice Requires="x14">
            <control shapeId="2065" r:id="rId20" name="Option Button 17">
              <controlPr defaultSize="0" autoFill="0" autoLine="0" autoPict="0">
                <anchor moveWithCells="1">
                  <from>
                    <xdr:col>12</xdr:col>
                    <xdr:colOff>47625</xdr:colOff>
                    <xdr:row>20</xdr:row>
                    <xdr:rowOff>104775</xdr:rowOff>
                  </from>
                  <to>
                    <xdr:col>12</xdr:col>
                    <xdr:colOff>533400</xdr:colOff>
                    <xdr:row>21</xdr:row>
                    <xdr:rowOff>95250</xdr:rowOff>
                  </to>
                </anchor>
              </controlPr>
            </control>
          </mc:Choice>
        </mc:AlternateContent>
        <mc:AlternateContent xmlns:mc="http://schemas.openxmlformats.org/markup-compatibility/2006">
          <mc:Choice Requires="x14">
            <control shapeId="2066" r:id="rId21" name="Option Button 18">
              <controlPr defaultSize="0" autoFill="0" autoLine="0" autoPict="0">
                <anchor moveWithCells="1">
                  <from>
                    <xdr:col>13</xdr:col>
                    <xdr:colOff>38100</xdr:colOff>
                    <xdr:row>20</xdr:row>
                    <xdr:rowOff>114300</xdr:rowOff>
                  </from>
                  <to>
                    <xdr:col>13</xdr:col>
                    <xdr:colOff>533400</xdr:colOff>
                    <xdr:row>21</xdr:row>
                    <xdr:rowOff>95250</xdr:rowOff>
                  </to>
                </anchor>
              </controlPr>
            </control>
          </mc:Choice>
        </mc:AlternateContent>
        <mc:AlternateContent xmlns:mc="http://schemas.openxmlformats.org/markup-compatibility/2006">
          <mc:Choice Requires="x14">
            <control shapeId="2067" r:id="rId22" name="Group Box 19">
              <controlPr defaultSize="0" autoFill="0" autoPict="0">
                <anchor moveWithCells="1">
                  <from>
                    <xdr:col>11</xdr:col>
                    <xdr:colOff>609600</xdr:colOff>
                    <xdr:row>22</xdr:row>
                    <xdr:rowOff>95250</xdr:rowOff>
                  </from>
                  <to>
                    <xdr:col>13</xdr:col>
                    <xdr:colOff>600075</xdr:colOff>
                    <xdr:row>23</xdr:row>
                    <xdr:rowOff>95250</xdr:rowOff>
                  </to>
                </anchor>
              </controlPr>
            </control>
          </mc:Choice>
        </mc:AlternateContent>
        <mc:AlternateContent xmlns:mc="http://schemas.openxmlformats.org/markup-compatibility/2006">
          <mc:Choice Requires="x14">
            <control shapeId="2068" r:id="rId23" name="Option Button 20">
              <controlPr defaultSize="0" autoFill="0" autoLine="0" autoPict="0">
                <anchor moveWithCells="1">
                  <from>
                    <xdr:col>12</xdr:col>
                    <xdr:colOff>47625</xdr:colOff>
                    <xdr:row>22</xdr:row>
                    <xdr:rowOff>104775</xdr:rowOff>
                  </from>
                  <to>
                    <xdr:col>12</xdr:col>
                    <xdr:colOff>533400</xdr:colOff>
                    <xdr:row>23</xdr:row>
                    <xdr:rowOff>95250</xdr:rowOff>
                  </to>
                </anchor>
              </controlPr>
            </control>
          </mc:Choice>
        </mc:AlternateContent>
        <mc:AlternateContent xmlns:mc="http://schemas.openxmlformats.org/markup-compatibility/2006">
          <mc:Choice Requires="x14">
            <control shapeId="2069" r:id="rId24" name="Option Button 21">
              <controlPr defaultSize="0" autoFill="0" autoLine="0" autoPict="0">
                <anchor moveWithCells="1">
                  <from>
                    <xdr:col>13</xdr:col>
                    <xdr:colOff>38100</xdr:colOff>
                    <xdr:row>22</xdr:row>
                    <xdr:rowOff>114300</xdr:rowOff>
                  </from>
                  <to>
                    <xdr:col>13</xdr:col>
                    <xdr:colOff>533400</xdr:colOff>
                    <xdr:row>23</xdr:row>
                    <xdr:rowOff>95250</xdr:rowOff>
                  </to>
                </anchor>
              </controlPr>
            </control>
          </mc:Choice>
        </mc:AlternateContent>
        <mc:AlternateContent xmlns:mc="http://schemas.openxmlformats.org/markup-compatibility/2006">
          <mc:Choice Requires="x14">
            <control shapeId="2070" r:id="rId25" name="Group Box 22">
              <controlPr defaultSize="0" autoFill="0" autoPict="0">
                <anchor moveWithCells="1">
                  <from>
                    <xdr:col>11</xdr:col>
                    <xdr:colOff>609600</xdr:colOff>
                    <xdr:row>8</xdr:row>
                    <xdr:rowOff>95250</xdr:rowOff>
                  </from>
                  <to>
                    <xdr:col>13</xdr:col>
                    <xdr:colOff>600075</xdr:colOff>
                    <xdr:row>9</xdr:row>
                    <xdr:rowOff>95250</xdr:rowOff>
                  </to>
                </anchor>
              </controlPr>
            </control>
          </mc:Choice>
        </mc:AlternateContent>
        <mc:AlternateContent xmlns:mc="http://schemas.openxmlformats.org/markup-compatibility/2006">
          <mc:Choice Requires="x14">
            <control shapeId="2071" r:id="rId26" name="Option Button 23">
              <controlPr defaultSize="0" autoFill="0" autoLine="0" autoPict="0">
                <anchor moveWithCells="1">
                  <from>
                    <xdr:col>12</xdr:col>
                    <xdr:colOff>47625</xdr:colOff>
                    <xdr:row>8</xdr:row>
                    <xdr:rowOff>104775</xdr:rowOff>
                  </from>
                  <to>
                    <xdr:col>12</xdr:col>
                    <xdr:colOff>533400</xdr:colOff>
                    <xdr:row>9</xdr:row>
                    <xdr:rowOff>85725</xdr:rowOff>
                  </to>
                </anchor>
              </controlPr>
            </control>
          </mc:Choice>
        </mc:AlternateContent>
        <mc:AlternateContent xmlns:mc="http://schemas.openxmlformats.org/markup-compatibility/2006">
          <mc:Choice Requires="x14">
            <control shapeId="2072" r:id="rId27" name="Option Button 24">
              <controlPr defaultSize="0" autoFill="0" autoLine="0" autoPict="0">
                <anchor moveWithCells="1">
                  <from>
                    <xdr:col>13</xdr:col>
                    <xdr:colOff>38100</xdr:colOff>
                    <xdr:row>8</xdr:row>
                    <xdr:rowOff>104775</xdr:rowOff>
                  </from>
                  <to>
                    <xdr:col>13</xdr:col>
                    <xdr:colOff>533400</xdr:colOff>
                    <xdr:row>9</xdr:row>
                    <xdr:rowOff>85725</xdr:rowOff>
                  </to>
                </anchor>
              </controlPr>
            </control>
          </mc:Choice>
        </mc:AlternateContent>
        <mc:AlternateContent xmlns:mc="http://schemas.openxmlformats.org/markup-compatibility/2006">
          <mc:Choice Requires="x14">
            <control shapeId="2073" r:id="rId28" name="Group Box 25">
              <controlPr defaultSize="0" autoFill="0" autoPict="0">
                <anchor moveWithCells="1">
                  <from>
                    <xdr:col>11</xdr:col>
                    <xdr:colOff>609600</xdr:colOff>
                    <xdr:row>24</xdr:row>
                    <xdr:rowOff>95250</xdr:rowOff>
                  </from>
                  <to>
                    <xdr:col>13</xdr:col>
                    <xdr:colOff>600075</xdr:colOff>
                    <xdr:row>25</xdr:row>
                    <xdr:rowOff>95250</xdr:rowOff>
                  </to>
                </anchor>
              </controlPr>
            </control>
          </mc:Choice>
        </mc:AlternateContent>
        <mc:AlternateContent xmlns:mc="http://schemas.openxmlformats.org/markup-compatibility/2006">
          <mc:Choice Requires="x14">
            <control shapeId="2074" r:id="rId29" name="Option Button 26">
              <controlPr defaultSize="0" autoFill="0" autoLine="0" autoPict="0">
                <anchor moveWithCells="1">
                  <from>
                    <xdr:col>12</xdr:col>
                    <xdr:colOff>47625</xdr:colOff>
                    <xdr:row>24</xdr:row>
                    <xdr:rowOff>104775</xdr:rowOff>
                  </from>
                  <to>
                    <xdr:col>12</xdr:col>
                    <xdr:colOff>533400</xdr:colOff>
                    <xdr:row>25</xdr:row>
                    <xdr:rowOff>95250</xdr:rowOff>
                  </to>
                </anchor>
              </controlPr>
            </control>
          </mc:Choice>
        </mc:AlternateContent>
        <mc:AlternateContent xmlns:mc="http://schemas.openxmlformats.org/markup-compatibility/2006">
          <mc:Choice Requires="x14">
            <control shapeId="2075" r:id="rId30" name="Option Button 27">
              <controlPr defaultSize="0" autoFill="0" autoLine="0" autoPict="0">
                <anchor moveWithCells="1">
                  <from>
                    <xdr:col>13</xdr:col>
                    <xdr:colOff>38100</xdr:colOff>
                    <xdr:row>24</xdr:row>
                    <xdr:rowOff>114300</xdr:rowOff>
                  </from>
                  <to>
                    <xdr:col>13</xdr:col>
                    <xdr:colOff>533400</xdr:colOff>
                    <xdr:row>25</xdr:row>
                    <xdr:rowOff>95250</xdr:rowOff>
                  </to>
                </anchor>
              </controlPr>
            </control>
          </mc:Choice>
        </mc:AlternateContent>
        <mc:AlternateContent xmlns:mc="http://schemas.openxmlformats.org/markup-compatibility/2006">
          <mc:Choice Requires="x14">
            <control shapeId="2076" r:id="rId31" name="Group Box 28">
              <controlPr defaultSize="0" autoFill="0" autoPict="0">
                <anchor moveWithCells="1">
                  <from>
                    <xdr:col>11</xdr:col>
                    <xdr:colOff>609600</xdr:colOff>
                    <xdr:row>26</xdr:row>
                    <xdr:rowOff>95250</xdr:rowOff>
                  </from>
                  <to>
                    <xdr:col>13</xdr:col>
                    <xdr:colOff>600075</xdr:colOff>
                    <xdr:row>27</xdr:row>
                    <xdr:rowOff>95250</xdr:rowOff>
                  </to>
                </anchor>
              </controlPr>
            </control>
          </mc:Choice>
        </mc:AlternateContent>
        <mc:AlternateContent xmlns:mc="http://schemas.openxmlformats.org/markup-compatibility/2006">
          <mc:Choice Requires="x14">
            <control shapeId="2077" r:id="rId32" name="Option Button 29">
              <controlPr defaultSize="0" autoFill="0" autoLine="0" autoPict="0">
                <anchor moveWithCells="1">
                  <from>
                    <xdr:col>12</xdr:col>
                    <xdr:colOff>47625</xdr:colOff>
                    <xdr:row>26</xdr:row>
                    <xdr:rowOff>104775</xdr:rowOff>
                  </from>
                  <to>
                    <xdr:col>12</xdr:col>
                    <xdr:colOff>533400</xdr:colOff>
                    <xdr:row>27</xdr:row>
                    <xdr:rowOff>95250</xdr:rowOff>
                  </to>
                </anchor>
              </controlPr>
            </control>
          </mc:Choice>
        </mc:AlternateContent>
        <mc:AlternateContent xmlns:mc="http://schemas.openxmlformats.org/markup-compatibility/2006">
          <mc:Choice Requires="x14">
            <control shapeId="2078" r:id="rId33" name="Option Button 30">
              <controlPr defaultSize="0" autoFill="0" autoLine="0" autoPict="0">
                <anchor moveWithCells="1">
                  <from>
                    <xdr:col>13</xdr:col>
                    <xdr:colOff>38100</xdr:colOff>
                    <xdr:row>26</xdr:row>
                    <xdr:rowOff>114300</xdr:rowOff>
                  </from>
                  <to>
                    <xdr:col>13</xdr:col>
                    <xdr:colOff>533400</xdr:colOff>
                    <xdr:row>27</xdr:row>
                    <xdr:rowOff>95250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Plan</vt:lpstr>
      <vt:lpstr>Raport_revizuire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Gelu</dc:creator>
  <cp:lastModifiedBy>Gabor-Zsolt Gyorffy</cp:lastModifiedBy>
  <cp:lastPrinted>2024-11-11T08:14:26Z</cp:lastPrinted>
  <dcterms:created xsi:type="dcterms:W3CDTF">2013-06-27T08:19:59Z</dcterms:created>
  <dcterms:modified xsi:type="dcterms:W3CDTF">2025-03-12T07:21:42Z</dcterms:modified>
</cp:coreProperties>
</file>