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D:\Egyetem\tanszek\ervenyes_tantervek\ervenyes_tantervek_24_25\"/>
    </mc:Choice>
  </mc:AlternateContent>
  <xr:revisionPtr revIDLastSave="0" documentId="13_ncr:1_{5881067C-3497-426C-BAA4-6CA1C6F73F83}" xr6:coauthVersionLast="47" xr6:coauthVersionMax="47" xr10:uidLastSave="{00000000-0000-0000-0000-000000000000}"/>
  <bookViews>
    <workbookView xWindow="-120" yWindow="-120" windowWidth="29040" windowHeight="15840" xr2:uid="{00000000-000D-0000-FFFF-FFFF00000000}"/>
  </bookViews>
  <sheets>
    <sheet name="Plan" sheetId="1" r:id="rId1"/>
    <sheet name="Raport_revizuir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1" i="1" l="1"/>
  <c r="M162" i="1" l="1"/>
  <c r="L162" i="1"/>
  <c r="K162" i="1"/>
  <c r="T161" i="1"/>
  <c r="S161" i="1"/>
  <c r="R161" i="1"/>
  <c r="Q161" i="1"/>
  <c r="M161" i="1"/>
  <c r="K161" i="1"/>
  <c r="J161" i="1"/>
  <c r="P204" i="1" l="1"/>
  <c r="N204" i="1"/>
  <c r="P203" i="1"/>
  <c r="N203" i="1"/>
  <c r="P201" i="1"/>
  <c r="N201" i="1"/>
  <c r="P202" i="1"/>
  <c r="N202" i="1"/>
  <c r="P271" i="1"/>
  <c r="N271" i="1"/>
  <c r="P270" i="1"/>
  <c r="N270" i="1"/>
  <c r="P269" i="1"/>
  <c r="N269" i="1"/>
  <c r="P268" i="1"/>
  <c r="N268" i="1"/>
  <c r="P265" i="1"/>
  <c r="N265" i="1"/>
  <c r="P264" i="1"/>
  <c r="N264" i="1"/>
  <c r="P263" i="1"/>
  <c r="N263" i="1"/>
  <c r="P262" i="1"/>
  <c r="N262" i="1"/>
  <c r="P261" i="1"/>
  <c r="N261" i="1"/>
  <c r="P260" i="1"/>
  <c r="N260" i="1"/>
  <c r="P259" i="1"/>
  <c r="N259" i="1"/>
  <c r="P258" i="1"/>
  <c r="N258" i="1"/>
  <c r="P257" i="1"/>
  <c r="N257" i="1"/>
  <c r="P256" i="1"/>
  <c r="N256" i="1"/>
  <c r="P255" i="1"/>
  <c r="N255" i="1"/>
  <c r="P254" i="1"/>
  <c r="N254" i="1"/>
  <c r="P253" i="1"/>
  <c r="N253" i="1"/>
  <c r="P252" i="1"/>
  <c r="N252" i="1"/>
  <c r="P251" i="1"/>
  <c r="N251" i="1"/>
  <c r="P250" i="1"/>
  <c r="N250" i="1"/>
  <c r="P249" i="1"/>
  <c r="N249" i="1"/>
  <c r="P248" i="1"/>
  <c r="N248" i="1"/>
  <c r="P247" i="1"/>
  <c r="N247" i="1"/>
  <c r="P246" i="1"/>
  <c r="N246" i="1"/>
  <c r="P245" i="1"/>
  <c r="N245" i="1"/>
  <c r="P244" i="1"/>
  <c r="N244" i="1"/>
  <c r="P230" i="1"/>
  <c r="N230" i="1"/>
  <c r="P227" i="1"/>
  <c r="N227" i="1"/>
  <c r="P226" i="1"/>
  <c r="N226" i="1"/>
  <c r="P225" i="1"/>
  <c r="N225" i="1"/>
  <c r="P224" i="1"/>
  <c r="N224" i="1"/>
  <c r="P223" i="1"/>
  <c r="N223" i="1"/>
  <c r="P222" i="1"/>
  <c r="N222" i="1"/>
  <c r="P208" i="1"/>
  <c r="N208" i="1"/>
  <c r="P205" i="1"/>
  <c r="N205" i="1"/>
  <c r="P160" i="1"/>
  <c r="N160" i="1"/>
  <c r="P159" i="1"/>
  <c r="N159" i="1"/>
  <c r="P158" i="1"/>
  <c r="N158" i="1"/>
  <c r="P157" i="1"/>
  <c r="N157" i="1"/>
  <c r="P155" i="1"/>
  <c r="N155" i="1"/>
  <c r="P154" i="1"/>
  <c r="N154" i="1"/>
  <c r="P153" i="1"/>
  <c r="N153" i="1"/>
  <c r="P152" i="1"/>
  <c r="N152" i="1"/>
  <c r="P150" i="1"/>
  <c r="N150" i="1"/>
  <c r="P149" i="1"/>
  <c r="N149" i="1"/>
  <c r="P148" i="1"/>
  <c r="N148" i="1"/>
  <c r="P147" i="1"/>
  <c r="N147" i="1"/>
  <c r="P145" i="1"/>
  <c r="N145" i="1"/>
  <c r="P144" i="1"/>
  <c r="N144" i="1"/>
  <c r="P143" i="1"/>
  <c r="N143" i="1"/>
  <c r="P142" i="1"/>
  <c r="N142" i="1"/>
  <c r="P140" i="1"/>
  <c r="N140" i="1"/>
  <c r="P139" i="1"/>
  <c r="N139" i="1"/>
  <c r="O201" i="1" l="1"/>
  <c r="N161" i="1"/>
  <c r="N162" i="1"/>
  <c r="P162" i="1"/>
  <c r="P161" i="1"/>
  <c r="O202" i="1"/>
  <c r="O203" i="1"/>
  <c r="O204" i="1"/>
  <c r="O257" i="1"/>
  <c r="O255" i="1"/>
  <c r="O251" i="1"/>
  <c r="O256" i="1"/>
  <c r="O247" i="1"/>
  <c r="O244" i="1"/>
  <c r="O268" i="1"/>
  <c r="O259" i="1"/>
  <c r="O252" i="1"/>
  <c r="O260" i="1"/>
  <c r="O261" i="1"/>
  <c r="O246" i="1"/>
  <c r="O248" i="1"/>
  <c r="O262" i="1"/>
  <c r="O254" i="1"/>
  <c r="O271" i="1"/>
  <c r="O249" i="1"/>
  <c r="O263" i="1"/>
  <c r="O270" i="1"/>
  <c r="O250" i="1"/>
  <c r="O264" i="1"/>
  <c r="O265" i="1"/>
  <c r="O253" i="1"/>
  <c r="O258" i="1"/>
  <c r="O245" i="1"/>
  <c r="O269" i="1"/>
  <c r="O230" i="1"/>
  <c r="O224" i="1"/>
  <c r="O223" i="1"/>
  <c r="O226" i="1"/>
  <c r="O222" i="1"/>
  <c r="O225" i="1"/>
  <c r="O227" i="1"/>
  <c r="O205" i="1"/>
  <c r="O208" i="1"/>
  <c r="O157" i="1"/>
  <c r="O154" i="1"/>
  <c r="O143" i="1"/>
  <c r="O153" i="1"/>
  <c r="O149" i="1"/>
  <c r="O160" i="1"/>
  <c r="O155" i="1"/>
  <c r="O139" i="1"/>
  <c r="O159" i="1"/>
  <c r="O150" i="1"/>
  <c r="O158" i="1"/>
  <c r="O152" i="1"/>
  <c r="O147" i="1"/>
  <c r="O148" i="1"/>
  <c r="O142" i="1"/>
  <c r="O144" i="1"/>
  <c r="O145" i="1"/>
  <c r="O140" i="1"/>
  <c r="O162" i="1" l="1"/>
  <c r="O161" i="1"/>
  <c r="P130" i="1"/>
  <c r="N130" i="1"/>
  <c r="P129" i="1"/>
  <c r="N129" i="1"/>
  <c r="P128" i="1"/>
  <c r="N128" i="1"/>
  <c r="P127" i="1"/>
  <c r="N127" i="1"/>
  <c r="P126" i="1"/>
  <c r="N126" i="1"/>
  <c r="P125" i="1"/>
  <c r="N125" i="1"/>
  <c r="P117" i="1"/>
  <c r="N117" i="1"/>
  <c r="P116" i="1"/>
  <c r="N116" i="1"/>
  <c r="P115" i="1"/>
  <c r="N115" i="1"/>
  <c r="P114" i="1"/>
  <c r="N114" i="1"/>
  <c r="P113" i="1"/>
  <c r="N113" i="1"/>
  <c r="P112" i="1"/>
  <c r="N112" i="1"/>
  <c r="P111" i="1"/>
  <c r="N111" i="1"/>
  <c r="P103" i="1"/>
  <c r="N103" i="1"/>
  <c r="P102" i="1"/>
  <c r="N102" i="1"/>
  <c r="P101" i="1"/>
  <c r="N101" i="1"/>
  <c r="P100" i="1"/>
  <c r="N100" i="1"/>
  <c r="P99" i="1"/>
  <c r="N99" i="1"/>
  <c r="P98" i="1"/>
  <c r="N98" i="1"/>
  <c r="P97" i="1"/>
  <c r="N97" i="1"/>
  <c r="P88" i="1"/>
  <c r="N88" i="1"/>
  <c r="P87" i="1"/>
  <c r="N87" i="1"/>
  <c r="P86" i="1"/>
  <c r="N86" i="1"/>
  <c r="P85" i="1"/>
  <c r="N85" i="1"/>
  <c r="P84" i="1"/>
  <c r="N84" i="1"/>
  <c r="P83" i="1"/>
  <c r="N83" i="1"/>
  <c r="P82" i="1"/>
  <c r="N82" i="1"/>
  <c r="P68" i="1"/>
  <c r="N68" i="1"/>
  <c r="P67" i="1"/>
  <c r="N67" i="1"/>
  <c r="P66" i="1"/>
  <c r="N66" i="1"/>
  <c r="P65" i="1"/>
  <c r="N65" i="1"/>
  <c r="P64" i="1"/>
  <c r="N64" i="1"/>
  <c r="P63" i="1"/>
  <c r="N63" i="1"/>
  <c r="P50" i="1"/>
  <c r="N50" i="1"/>
  <c r="P49" i="1"/>
  <c r="N49" i="1"/>
  <c r="P48" i="1"/>
  <c r="N48" i="1"/>
  <c r="P47" i="1"/>
  <c r="N47" i="1"/>
  <c r="P46" i="1"/>
  <c r="N46" i="1"/>
  <c r="P45" i="1"/>
  <c r="N45" i="1"/>
  <c r="O85" i="1" l="1"/>
  <c r="O112" i="1"/>
  <c r="O116" i="1"/>
  <c r="O126" i="1"/>
  <c r="O86" i="1"/>
  <c r="O88" i="1"/>
  <c r="O111" i="1"/>
  <c r="O83" i="1"/>
  <c r="O47" i="1"/>
  <c r="O117" i="1"/>
  <c r="O125" i="1"/>
  <c r="O127" i="1"/>
  <c r="O98" i="1"/>
  <c r="O113" i="1"/>
  <c r="O128" i="1"/>
  <c r="O99" i="1"/>
  <c r="O130" i="1"/>
  <c r="O115" i="1"/>
  <c r="O103" i="1"/>
  <c r="O102" i="1"/>
  <c r="O84" i="1"/>
  <c r="O100" i="1"/>
  <c r="O101" i="1"/>
  <c r="O46" i="1"/>
  <c r="O87" i="1"/>
  <c r="O67" i="1"/>
  <c r="O68" i="1"/>
  <c r="O97" i="1"/>
  <c r="O49" i="1"/>
  <c r="O82" i="1"/>
  <c r="O50" i="1"/>
  <c r="O114" i="1"/>
  <c r="O129" i="1"/>
  <c r="O64" i="1"/>
  <c r="O65" i="1"/>
  <c r="O63" i="1"/>
  <c r="O45" i="1"/>
  <c r="O66" i="1"/>
  <c r="O48" i="1"/>
  <c r="S334" i="1" l="1"/>
  <c r="R334" i="1"/>
  <c r="Q334" i="1"/>
  <c r="K334" i="1"/>
  <c r="L334" i="1"/>
  <c r="M334" i="1"/>
  <c r="J334" i="1"/>
  <c r="N328" i="1" l="1"/>
  <c r="P328" i="1"/>
  <c r="N331" i="1"/>
  <c r="P331" i="1"/>
  <c r="N332" i="1"/>
  <c r="P332" i="1"/>
  <c r="O332" i="1" l="1"/>
  <c r="O328" i="1"/>
  <c r="O331" i="1"/>
  <c r="L180" i="1"/>
  <c r="M180" i="1"/>
  <c r="K180" i="1"/>
  <c r="T179" i="1"/>
  <c r="S179" i="1"/>
  <c r="K179" i="1"/>
  <c r="L179" i="1"/>
  <c r="M179" i="1"/>
  <c r="J179" i="1"/>
  <c r="U31" i="1" l="1"/>
  <c r="R179" i="1" l="1"/>
  <c r="Q179" i="1"/>
  <c r="P177" i="1" l="1"/>
  <c r="N177" i="1"/>
  <c r="P176" i="1"/>
  <c r="N176" i="1"/>
  <c r="N180" i="1" l="1"/>
  <c r="N179" i="1"/>
  <c r="P180" i="1"/>
  <c r="P179" i="1"/>
  <c r="O176" i="1"/>
  <c r="K181" i="1"/>
  <c r="O177" i="1"/>
  <c r="O179" i="1" l="1"/>
  <c r="O180" i="1"/>
  <c r="N181" i="1" s="1"/>
  <c r="M335" i="1" l="1"/>
  <c r="L335" i="1"/>
  <c r="K335" i="1"/>
  <c r="P326" i="1"/>
  <c r="N326" i="1"/>
  <c r="P323" i="1"/>
  <c r="N323" i="1"/>
  <c r="P317" i="1"/>
  <c r="N317" i="1"/>
  <c r="P312" i="1"/>
  <c r="N312" i="1"/>
  <c r="P310" i="1"/>
  <c r="N310" i="1"/>
  <c r="N334" i="1" l="1"/>
  <c r="P334" i="1"/>
  <c r="O326" i="1"/>
  <c r="O312" i="1"/>
  <c r="O323" i="1"/>
  <c r="O317" i="1"/>
  <c r="N335" i="1"/>
  <c r="O310" i="1"/>
  <c r="K336" i="1"/>
  <c r="P335" i="1"/>
  <c r="O334" i="1" l="1"/>
  <c r="O335" i="1"/>
  <c r="N336" i="1" s="1"/>
  <c r="P70" i="1" l="1"/>
  <c r="N70" i="1"/>
  <c r="P69" i="1"/>
  <c r="N69" i="1"/>
  <c r="O70" i="1" l="1"/>
  <c r="O69" i="1"/>
  <c r="J231" i="1" l="1"/>
  <c r="M231" i="1"/>
  <c r="N231" i="1"/>
  <c r="O231" i="1"/>
  <c r="T231" i="1"/>
  <c r="L231" i="1"/>
  <c r="Q231" i="1"/>
  <c r="R231" i="1"/>
  <c r="S231" i="1"/>
  <c r="K231" i="1"/>
  <c r="P231" i="1"/>
  <c r="P52" i="1"/>
  <c r="T288" i="1"/>
  <c r="T287" i="1"/>
  <c r="T286" i="1"/>
  <c r="T285" i="1"/>
  <c r="P51" i="1"/>
  <c r="N51" i="1"/>
  <c r="T289" i="1" l="1"/>
  <c r="T272" i="1"/>
  <c r="T266" i="1"/>
  <c r="T228" i="1"/>
  <c r="T206" i="1"/>
  <c r="T209" i="1"/>
  <c r="O51" i="1"/>
  <c r="T104" i="1"/>
  <c r="T131" i="1"/>
  <c r="T118" i="1"/>
  <c r="T89" i="1"/>
  <c r="T71" i="1"/>
  <c r="T53" i="1"/>
  <c r="K182" i="1" l="1"/>
  <c r="K292" i="1"/>
  <c r="T273" i="1"/>
  <c r="K276" i="1" s="1"/>
  <c r="T210" i="1"/>
  <c r="K213" i="1" s="1"/>
  <c r="K164" i="1"/>
  <c r="T232" i="1"/>
  <c r="K235" i="1" s="1"/>
  <c r="S53" i="1"/>
  <c r="R53" i="1"/>
  <c r="Q53" i="1"/>
  <c r="S71" i="1"/>
  <c r="R71" i="1"/>
  <c r="Q71" i="1"/>
  <c r="U33" i="1"/>
  <c r="U32" i="1"/>
  <c r="U289" i="1" l="1"/>
  <c r="U291" i="1" s="1"/>
  <c r="W289" i="1"/>
  <c r="W291" i="1" s="1"/>
  <c r="U53" i="1"/>
  <c r="U71" i="1"/>
  <c r="S288" i="1" l="1"/>
  <c r="R288" i="1"/>
  <c r="Q288" i="1"/>
  <c r="M288" i="1"/>
  <c r="L288" i="1"/>
  <c r="K288" i="1"/>
  <c r="J288" i="1"/>
  <c r="A288" i="1"/>
  <c r="S287" i="1"/>
  <c r="R287" i="1"/>
  <c r="Q287" i="1"/>
  <c r="P287" i="1"/>
  <c r="O287" i="1"/>
  <c r="N287" i="1"/>
  <c r="M287" i="1"/>
  <c r="L287" i="1"/>
  <c r="K287" i="1"/>
  <c r="J287" i="1"/>
  <c r="A287" i="1"/>
  <c r="S286" i="1"/>
  <c r="R286" i="1"/>
  <c r="Q286" i="1"/>
  <c r="P286" i="1"/>
  <c r="M286" i="1"/>
  <c r="L286" i="1"/>
  <c r="K286" i="1"/>
  <c r="J286" i="1"/>
  <c r="A286" i="1"/>
  <c r="S285" i="1"/>
  <c r="R285" i="1"/>
  <c r="Q285" i="1"/>
  <c r="Q289" i="1" s="1"/>
  <c r="P285" i="1"/>
  <c r="O285" i="1"/>
  <c r="N285" i="1"/>
  <c r="M285" i="1"/>
  <c r="L285" i="1"/>
  <c r="K285" i="1"/>
  <c r="J285" i="1"/>
  <c r="A285" i="1"/>
  <c r="R289" i="1" l="1"/>
  <c r="J289" i="1"/>
  <c r="L289" i="1"/>
  <c r="L290" i="1" s="1"/>
  <c r="K289" i="1"/>
  <c r="K290" i="1" s="1"/>
  <c r="M289" i="1"/>
  <c r="M290" i="1" s="1"/>
  <c r="S289" i="1"/>
  <c r="N52" i="1"/>
  <c r="N286" i="1" s="1"/>
  <c r="S272" i="1"/>
  <c r="R272" i="1"/>
  <c r="Q272" i="1"/>
  <c r="M272" i="1"/>
  <c r="L272" i="1"/>
  <c r="K272" i="1"/>
  <c r="J272" i="1"/>
  <c r="S266" i="1"/>
  <c r="R266" i="1"/>
  <c r="Q266" i="1"/>
  <c r="M266" i="1"/>
  <c r="L266" i="1"/>
  <c r="K266" i="1"/>
  <c r="J266" i="1"/>
  <c r="S228" i="1"/>
  <c r="R228" i="1"/>
  <c r="Q228" i="1"/>
  <c r="M228" i="1"/>
  <c r="L228" i="1"/>
  <c r="K228" i="1"/>
  <c r="J228" i="1"/>
  <c r="S209" i="1"/>
  <c r="R209" i="1"/>
  <c r="Q209" i="1"/>
  <c r="M209" i="1"/>
  <c r="L209" i="1"/>
  <c r="K209" i="1"/>
  <c r="J209" i="1"/>
  <c r="J131" i="1"/>
  <c r="J118" i="1"/>
  <c r="K118" i="1"/>
  <c r="L118" i="1"/>
  <c r="M118" i="1"/>
  <c r="Q118" i="1"/>
  <c r="R118" i="1"/>
  <c r="S118" i="1"/>
  <c r="K131" i="1"/>
  <c r="L131" i="1"/>
  <c r="M131" i="1"/>
  <c r="Q131" i="1"/>
  <c r="R131" i="1"/>
  <c r="S131" i="1"/>
  <c r="S104" i="1"/>
  <c r="R104" i="1"/>
  <c r="Q104" i="1"/>
  <c r="M104" i="1"/>
  <c r="L104" i="1"/>
  <c r="K104" i="1"/>
  <c r="J104" i="1"/>
  <c r="S89" i="1"/>
  <c r="R89" i="1"/>
  <c r="Q89" i="1"/>
  <c r="M89" i="1"/>
  <c r="L89" i="1"/>
  <c r="K89" i="1"/>
  <c r="J89" i="1"/>
  <c r="M71" i="1"/>
  <c r="L71" i="1"/>
  <c r="K71" i="1"/>
  <c r="J71" i="1"/>
  <c r="U70" i="1" s="1"/>
  <c r="K53" i="1"/>
  <c r="M53" i="1"/>
  <c r="L53" i="1"/>
  <c r="J53" i="1"/>
  <c r="U52" i="1" s="1"/>
  <c r="R299" i="1" l="1"/>
  <c r="R301" i="1" s="1"/>
  <c r="T299" i="1"/>
  <c r="T301" i="1" s="1"/>
  <c r="S299" i="1"/>
  <c r="S301" i="1" s="1"/>
  <c r="O52" i="1"/>
  <c r="O286" i="1" s="1"/>
  <c r="N53" i="1"/>
  <c r="P89" i="1"/>
  <c r="P118" i="1"/>
  <c r="N118" i="1"/>
  <c r="O6" i="1" s="1"/>
  <c r="U7" i="1" s="1"/>
  <c r="U89" i="1"/>
  <c r="N89" i="1"/>
  <c r="O5" i="1" s="1"/>
  <c r="U5" i="1" s="1"/>
  <c r="U131" i="1"/>
  <c r="U118" i="1"/>
  <c r="U104" i="1"/>
  <c r="S232" i="1"/>
  <c r="M232" i="1"/>
  <c r="L273" i="1"/>
  <c r="J232" i="1"/>
  <c r="L232" i="1"/>
  <c r="Q232" i="1"/>
  <c r="K233" i="1"/>
  <c r="M233" i="1"/>
  <c r="R232" i="1"/>
  <c r="M274" i="1"/>
  <c r="R273" i="1"/>
  <c r="N272" i="1"/>
  <c r="N266" i="1"/>
  <c r="N288" i="1"/>
  <c r="N289" i="1" s="1"/>
  <c r="N290" i="1" s="1"/>
  <c r="N209" i="1"/>
  <c r="P71" i="1"/>
  <c r="P272" i="1"/>
  <c r="P266" i="1"/>
  <c r="P288" i="1"/>
  <c r="P289" i="1" s="1"/>
  <c r="P290" i="1" s="1"/>
  <c r="P209" i="1"/>
  <c r="L233" i="1"/>
  <c r="J273" i="1"/>
  <c r="L274" i="1"/>
  <c r="Q273" i="1"/>
  <c r="S273" i="1"/>
  <c r="M206" i="1"/>
  <c r="M210" i="1" s="1"/>
  <c r="K206" i="1"/>
  <c r="K210" i="1" s="1"/>
  <c r="R206" i="1"/>
  <c r="R210" i="1" s="1"/>
  <c r="L206" i="1"/>
  <c r="L210" i="1" s="1"/>
  <c r="Q206" i="1"/>
  <c r="Q210" i="1" s="1"/>
  <c r="S206" i="1"/>
  <c r="S210" i="1" s="1"/>
  <c r="J206" i="1"/>
  <c r="P131" i="1"/>
  <c r="N104" i="1"/>
  <c r="P53" i="1"/>
  <c r="N71" i="1"/>
  <c r="R4" i="1" s="1"/>
  <c r="U4" i="1" s="1"/>
  <c r="J300" i="1"/>
  <c r="N131" i="1"/>
  <c r="R6" i="1" s="1"/>
  <c r="U8" i="1" s="1"/>
  <c r="K163" i="1"/>
  <c r="P104" i="1"/>
  <c r="K232" i="1"/>
  <c r="M273" i="1"/>
  <c r="K274" i="1"/>
  <c r="K273" i="1"/>
  <c r="K291" i="1" l="1"/>
  <c r="K293" i="1" s="1"/>
  <c r="H300" i="1"/>
  <c r="J299" i="1"/>
  <c r="O4" i="1"/>
  <c r="U3" i="1" s="1"/>
  <c r="K183" i="1"/>
  <c r="R5" i="1"/>
  <c r="U6" i="1" s="1"/>
  <c r="K165" i="1"/>
  <c r="P228" i="1"/>
  <c r="P232" i="1" s="1"/>
  <c r="L300" i="1"/>
  <c r="N300" i="1" s="1"/>
  <c r="U296" i="1" s="1"/>
  <c r="J210" i="1"/>
  <c r="K275" i="1"/>
  <c r="K277" i="1" s="1"/>
  <c r="K234" i="1"/>
  <c r="K236" i="1" s="1"/>
  <c r="P273" i="1"/>
  <c r="P206" i="1"/>
  <c r="P211" i="1" s="1"/>
  <c r="P274" i="1"/>
  <c r="K211" i="1"/>
  <c r="O288" i="1"/>
  <c r="O289" i="1" s="1"/>
  <c r="O290" i="1" s="1"/>
  <c r="O272" i="1"/>
  <c r="O266" i="1"/>
  <c r="O209" i="1"/>
  <c r="N273" i="1"/>
  <c r="N274" i="1"/>
  <c r="N228" i="1"/>
  <c r="N206" i="1"/>
  <c r="N210" i="1" s="1"/>
  <c r="M211" i="1"/>
  <c r="O131" i="1"/>
  <c r="L211" i="1"/>
  <c r="O71" i="1"/>
  <c r="O118" i="1"/>
  <c r="O53" i="1"/>
  <c r="O104" i="1"/>
  <c r="O89" i="1"/>
  <c r="N299" i="1" l="1"/>
  <c r="N301" i="1" s="1"/>
  <c r="L299" i="1"/>
  <c r="L301" i="1" s="1"/>
  <c r="H299" i="1"/>
  <c r="J301" i="1"/>
  <c r="P233" i="1"/>
  <c r="N163" i="1"/>
  <c r="K212" i="1"/>
  <c r="K214" i="1" s="1"/>
  <c r="P210" i="1"/>
  <c r="O228" i="1"/>
  <c r="O233" i="1" s="1"/>
  <c r="O206" i="1"/>
  <c r="O211" i="1" s="1"/>
  <c r="O274" i="1"/>
  <c r="N275" i="1" s="1"/>
  <c r="N291" i="1"/>
  <c r="O273" i="1"/>
  <c r="N233" i="1"/>
  <c r="N232" i="1"/>
  <c r="N211" i="1"/>
  <c r="W290" i="1" l="1"/>
  <c r="W292" i="1" s="1"/>
  <c r="U290" i="1"/>
  <c r="U292" i="1" s="1"/>
  <c r="H301" i="1"/>
  <c r="P300" i="1" s="1"/>
  <c r="N234" i="1"/>
  <c r="N212" i="1"/>
  <c r="O210" i="1"/>
  <c r="O232" i="1"/>
  <c r="P299" i="1" l="1"/>
  <c r="P30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Gelu Gherghin</author>
  </authors>
  <commentList>
    <comment ref="A4" authorId="0" shapeId="0" xr:uid="{00000000-0006-0000-0000-000001000000}">
      <text>
        <r>
          <rPr>
            <b/>
            <sz val="9"/>
            <color indexed="81"/>
            <rFont val="Tahoma"/>
            <family val="2"/>
            <charset val="238"/>
          </rPr>
          <t xml:space="preserve">Gelu Gherghin:
</t>
        </r>
        <r>
          <rPr>
            <sz val="9"/>
            <color indexed="10"/>
            <rFont val="Tahoma"/>
            <family val="2"/>
            <charset val="238"/>
          </rPr>
          <t>Se introduce numele facultății</t>
        </r>
      </text>
    </comment>
    <comment ref="O4" authorId="1" shapeId="0" xr:uid="{00000000-0006-0000-0000-000002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R4" authorId="1"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O5" authorId="1"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5" authorId="1" shapeId="0" xr:uid="{00000000-0006-0000-0000-000005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0" shapeId="0" xr:uid="{00000000-0006-0000-0000-00000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O6" authorId="1"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R6" authorId="1" shapeId="0" xr:uid="{00000000-0006-0000-0000-000008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0"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0"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1" shapeId="0" xr:uid="{00000000-0006-0000-0000-00000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"Se alege o disciplină (1) din pachetul  opțional 1 (cod pachet)</t>
        </r>
        <r>
          <rPr>
            <b/>
            <sz val="9"/>
            <color indexed="10"/>
            <rFont val="Tahoma"/>
            <family val="2"/>
            <charset val="238"/>
          </rPr>
          <t>" sau "</t>
        </r>
        <r>
          <rPr>
            <i/>
            <sz val="9"/>
            <color indexed="10"/>
            <rFont val="Tahoma"/>
            <family val="2"/>
            <charset val="238"/>
          </rPr>
          <t>Se aleg două discipline (1 și 2) din pachetul  opțional 1 (cod pachet)</t>
        </r>
        <r>
          <rPr>
            <b/>
            <sz val="9"/>
            <color indexed="10"/>
            <rFont val="Tahoma"/>
            <family val="2"/>
            <charset val="238"/>
          </rPr>
          <t>" 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M15" authorId="1" shapeId="0" xr:uid="{00000000-0006-0000-0000-00000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Exemplu de formulare</t>
        </r>
      </text>
    </comment>
    <comment ref="A16" authorId="0" shapeId="0" xr:uid="{00000000-0006-0000-0000-00000D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0" shapeId="0" xr:uid="{00000000-0006-0000-0000-00000E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19" authorId="0" shapeId="0" xr:uid="{00000000-0006-0000-0000-00000F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1"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30"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A38" authorId="1" shapeId="0" xr:uid="{00000000-0006-0000-0000-000012000000}">
      <text>
        <r>
          <rPr>
            <b/>
            <sz val="9"/>
            <color indexed="10"/>
            <rFont val="Tahoma"/>
            <family val="2"/>
            <charset val="238"/>
          </rPr>
          <t>Gelu Gherghin:</t>
        </r>
        <r>
          <rPr>
            <sz val="9"/>
            <color indexed="10"/>
            <rFont val="Tahoma"/>
            <family val="2"/>
            <charset val="238"/>
          </rPr>
          <t xml:space="preserve">
Conform Art. 14 al Regulamentului ECTS, niciun student nu poate fi obligat, prin prevederile planului de învățământ, la frecventarea a mai mult de 6-7 discipline pe semestru în vederea acumulării celor 30 de credite.</t>
        </r>
      </text>
    </comment>
    <comment ref="A51" authorId="1"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2" authorId="1"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4" authorId="1" shapeId="0" xr:uid="{00000000-0006-0000-0000-000015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60" authorId="1"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60" authorId="1"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60" authorId="1"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60" authorId="1"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8" authorId="1" shapeId="0" xr:uid="{00000000-0006-0000-0000-00001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9" authorId="1"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0"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2"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79" authorId="1"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79" authorId="1"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79" authorId="1"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79"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7" authorId="1" shapeId="0" xr:uid="{00000000-0006-0000-0000-00002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8" authorId="1" shapeId="0" xr:uid="{00000000-0006-0000-0000-00002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94" authorId="1"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94" authorId="1"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94" authorId="1"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94" authorId="1"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2" authorId="1" shapeId="0" xr:uid="{00000000-0006-0000-0000-000028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3" authorId="1" shapeId="0" xr:uid="{00000000-0006-0000-0000-00002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08" authorId="1"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08" authorId="1"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08" authorId="1"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08" authorId="1"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6" authorId="1" shapeId="0" xr:uid="{00000000-0006-0000-0000-00002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17" authorId="1" shapeId="0" xr:uid="{00000000-0006-0000-0000-00002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22" authorId="1"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22" authorId="1"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22" authorId="1"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T122" authorId="1"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9" authorId="1" shapeId="0" xr:uid="{00000000-0006-0000-0000-00003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0" authorId="1" shapeId="0" xr:uid="{00000000-0006-0000-0000-00003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3" authorId="1"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35" authorId="1"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35" authorId="1"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N135" authorId="1"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35" authorId="1"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35" authorId="1"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8" authorId="1" shapeId="0" xr:uid="{00000000-0006-0000-0000-00003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1" authorId="1"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6" authorId="1"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1" authorId="1"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6" authorId="1"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Q162" authorId="1" shapeId="0" xr:uid="{00000000-0006-0000-0000-000041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4" authorId="1"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65" authorId="1" shapeId="0" xr:uid="{00000000-0006-0000-0000-000043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172" authorId="1"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N172" authorId="1"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172" authorId="1"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172" authorId="1" shapeId="0" xr:uid="{00000000-0006-0000-0000-00004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2" authorId="1" shapeId="0" xr:uid="{00000000-0006-0000-0000-00004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183" authorId="1" shapeId="0" xr:uid="{00000000-0006-0000-0000-000049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13" authorId="1" shapeId="0" xr:uid="{00000000-0006-0000-0000-00004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14" authorId="1" shapeId="0" xr:uid="{00000000-0006-0000-0000-00004B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16" authorId="1"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A224" authorId="1" shapeId="0" xr:uid="{00000000-0006-0000-0000-00004D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25" authorId="1" shapeId="0" xr:uid="{00000000-0006-0000-0000-00004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35" authorId="1" shapeId="0" xr:uid="{00000000-0006-0000-0000-00004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6" authorId="1" shapeId="0" xr:uid="{00000000-0006-0000-0000-000050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52" authorId="1" shapeId="0" xr:uid="{00000000-0006-0000-0000-000051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6" authorId="1" shapeId="0" xr:uid="{00000000-0006-0000-0000-00005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57" authorId="1" shapeId="0" xr:uid="{00000000-0006-0000-0000-00005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64" authorId="1" shapeId="0" xr:uid="{00000000-0006-0000-0000-00005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65" authorId="1" shapeId="0" xr:uid="{00000000-0006-0000-0000-00005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70" authorId="1" shapeId="0" xr:uid="{00000000-0006-0000-0000-000056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71" authorId="1" shapeId="0" xr:uid="{00000000-0006-0000-0000-000057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276" authorId="1" shapeId="0" xr:uid="{00000000-0006-0000-0000-00005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7" authorId="1" shapeId="0" xr:uid="{00000000-0006-0000-0000-000059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92" authorId="1" shapeId="0" xr:uid="{00000000-0006-0000-0000-00005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93" authorId="1" shapeId="0" xr:uid="{00000000-0006-0000-0000-00005B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A296" authorId="1" shapeId="0" xr:uid="{00000000-0006-0000-0000-00005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introduceți manual date decât în celulele marcate cu galben</t>
        </r>
      </text>
    </comment>
    <comment ref="B323" authorId="1" shapeId="0" xr:uid="{00000000-0006-0000-0000-00005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 xml:space="preserve">
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text>
    </comment>
  </commentList>
</comments>
</file>

<file path=xl/sharedStrings.xml><?xml version="1.0" encoding="utf-8"?>
<sst xmlns="http://schemas.openxmlformats.org/spreadsheetml/2006/main" count="831" uniqueCount="287">
  <si>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</si>
  <si>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</si>
  <si>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</si>
  <si>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</si>
  <si>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</si>
  <si>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</si>
  <si>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</si>
  <si>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</si>
  <si>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</si>
  <si>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</si>
  <si>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</si>
  <si>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</si>
  <si>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</si>
  <si>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</si>
  <si>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</si>
  <si>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</si>
  <si>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</si>
  <si>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</si>
  <si>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</si>
  <si>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</si>
  <si>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</si>
  <si>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</si>
  <si>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</si>
  <si>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</si>
  <si>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</si>
  <si>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</si>
  <si>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</si>
  <si>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</si>
  <si>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</si>
  <si>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</si>
  <si>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</si>
  <si>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</si>
  <si>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</si>
  <si>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</si>
  <si>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</si>
  <si>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</si>
  <si>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</si>
  <si>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</si>
  <si>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</si>
  <si>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</si>
  <si>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</si>
  <si>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</si>
  <si>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</si>
  <si>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</si>
  <si>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</si>
  <si>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</si>
  <si>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</si>
  <si>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</si>
  <si>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</si>
  <si>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</si>
  <si>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</si>
  <si>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</si>
  <si>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</si>
  <si>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</si>
  <si>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</si>
  <si>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</si>
  <si>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</si>
  <si>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</si>
  <si>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</si>
  <si>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</si>
  <si>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</si>
  <si>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</si>
  <si>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</si>
  <si>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</si>
  <si>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</si>
  <si>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</si>
  <si>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</si>
  <si>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</si>
  <si>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</si>
  <si>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</si>
  <si>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</si>
  <si>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</si>
  <si>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</si>
  <si>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Și</t>
  </si>
  <si>
    <t xml:space="preserve">TOTAL CREDITE / ORE PE SĂPTĂMÂNĂ / EVALUĂRI </t>
  </si>
  <si>
    <t xml:space="preserve">PROGRAM DE STUDII PSIHOPEDAGOGICE </t>
  </si>
  <si>
    <t>VDP 1101</t>
  </si>
  <si>
    <t>VDP 1202</t>
  </si>
  <si>
    <t>VDP 2303</t>
  </si>
  <si>
    <t>VDP 2404</t>
  </si>
  <si>
    <t>VDP 3505</t>
  </si>
  <si>
    <t>VDP 3506</t>
  </si>
  <si>
    <t>VDP 3607</t>
  </si>
  <si>
    <t>VDP 3608</t>
  </si>
  <si>
    <t>DPPF</t>
  </si>
  <si>
    <t>DPDPS</t>
  </si>
  <si>
    <t>YLU0011</t>
  </si>
  <si>
    <t>YLU0012</t>
  </si>
  <si>
    <t>UNIVERSITATEA BABEŞ-BOLYAI CLUJ-NAPOCA</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</si>
  <si>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</si>
  <si>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</si>
  <si>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</si>
  <si>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t>
  </si>
  <si>
    <t xml:space="preserve"> </t>
  </si>
  <si>
    <t xml:space="preserve">DISCIPLINE ÎN DOMENIU (DD) </t>
  </si>
  <si>
    <t xml:space="preserve">Procent total discipline </t>
  </si>
  <si>
    <t>Procent total ore fizie</t>
  </si>
  <si>
    <t>ÎN TOATE TABELELE DIN ACEASTĂ MACHETĂ, TREBUIE SĂ INTRODUCEȚI  CONȚINUT NUMAI ÎN CELULELE MARCATE CU GALBEN. 
NICIO CELULĂ GALBENA NU TREBUIE SĂ RĂMÂNĂ  NECOMPLETATĂ.</t>
  </si>
  <si>
    <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</si>
  <si>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</si>
  <si>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</si>
  <si>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În contul a cel mult 3 discipline opţionale, studentul are dreptul să aleagă 3 discipline de la alte specializări ale facultăţilor din Universitatea Babeş-Bolyai, respectând condiționările din planurile de învățământ ale respectivelor specializări.</t>
  </si>
  <si>
    <t>Psihologia educaţiei / Educational psychology / Neveléspszichológia</t>
  </si>
  <si>
    <t>Pedagogie I / Pedagogy I / Pedagógia I:
- Fundamentele pedagogiei / Fundamentals of pedagogy / A pedagógia alapjai
- Teoria și metodologia curriculumului / Curriculum theory and   methodology / Tantervelmélet</t>
  </si>
  <si>
    <t>Instruire asistată de calculator / Computer assisted training / Számítógéppel támogatott oktatás</t>
  </si>
  <si>
    <t>Practică pedagogică  în învăţământul preuniversitar obligatoriu (1) / Pre-service teaching practice in compulsory education (1) /Pedagógiai gyakorlat I</t>
  </si>
  <si>
    <t>Managementul clasei de elevi / Classroom management / Tanulásszervezés</t>
  </si>
  <si>
    <t>Practică pedagogică  în învăţământul preuniversitar obligatoriu (2) / Pre-service teaching practice in compulsory education (2) / Pedagógiai gyakorlat II</t>
  </si>
  <si>
    <t xml:space="preserve">Pedagogie II / Pedagogy II / Pedagógia II: 
- Teoria și metodologia instruirii / Instruction theory and methodology / Oktatáselmélet 
- Teoria și metodologia evaluării / Evaluation theory and methodology / Értékeléselmélet </t>
  </si>
  <si>
    <t>Examen de absolvire Nivel I / Graduation exam Level I / I-es modul záróvizsga</t>
  </si>
  <si>
    <t xml:space="preserve">Propunerea a fost implementată </t>
  </si>
  <si>
    <t xml:space="preserve"> Pentru actualizarea planului de învățământ, au fost organizate consultări cu studenții</t>
  </si>
  <si>
    <t xml:space="preserve"> Propuneri și sugestii ale studenților cu privire la îmbunătățirea planurilor de învățământ</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</si>
  <si>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</si>
  <si>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</si>
  <si>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</si>
  <si>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</si>
  <si>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FAU000X</t>
  </si>
  <si>
    <t>FEU000X</t>
  </si>
  <si>
    <t>Semestrul 1 / Semestrul 2 / Semestrul 3 / Semestrul 4 / Semestrul 5 / Semestrul 6</t>
  </si>
  <si>
    <t>DISCIPLINE FACULTATIVE TRANSVERSALE (II)</t>
  </si>
  <si>
    <t>TOTAL CREDITE / ORE PE SĂPTĂMÂNĂ / EVALUĂRI / DISCIPLINE</t>
  </si>
  <si>
    <t xml:space="preserve">TOTAL CREDITE / ORE PE SĂPTĂMÂNĂ / EVALUĂRI / DISCIPLINE </t>
  </si>
  <si>
    <t>Dacă domeniul dumneavoastră are Discipline în Domeniu (DD), atunci luați în considerare prima coloană a cheii de verificare. Dacă domeniul  nu are DD și ați șters tabelul DD, atunci luați în considerare cea de-a doua coloană a cheii de verificare.</t>
  </si>
  <si>
    <t>Fundamente de antreprenoriat / Fundamentals of Entrepreneurship</t>
  </si>
  <si>
    <t>Limba străină 1 / Foreign Language 1</t>
  </si>
  <si>
    <t>Limba străină 2 / Foreign Language 2</t>
  </si>
  <si>
    <t>Educație fizică 1 / Physical education 1</t>
  </si>
  <si>
    <t xml:space="preserve">Fundamente de educație umanistă (Teoria argumentării) / Fundamentals of humanities (Argumentation theory) </t>
  </si>
  <si>
    <t>Educație fizică 2 / Physical education 2</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</si>
  <si>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</si>
  <si>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ANEXĂ LA PLANUL DE ÎNVĂȚĂMÂNT</t>
  </si>
  <si>
    <t>PLAN DE ÎNVĂŢĂMÂNT valabil începând din anul universitar 2024-2025</t>
  </si>
  <si>
    <t>RAPORT DE REVIZUIRE A PLANULUI DE ÎNVĂȚĂMÂNT VALABIL ÎNCEPÂND DIN ANUL UNIVERSITAR 2024-2025</t>
  </si>
  <si>
    <r>
      <rPr>
        <b/>
        <sz val="10"/>
        <rFont val="Times New Roman"/>
        <family val="1"/>
      </rPr>
      <t>IV.EXAMENUL DE LICENŢĂ</t>
    </r>
    <r>
      <rPr>
        <sz val="10"/>
        <rFont val="Times New Roman"/>
        <family val="1"/>
      </rPr>
      <t xml:space="preserve"> - perioada iunie-iulie (1 săptămână)
Proba 1: Evaluarea cunoştinţelor fundamentale şi de specialitate - 10 credite
Proba 2: Prezentarea şi susţinerea lucrării de licenţă - 10 credite</t>
    </r>
  </si>
  <si>
    <t>FACULTATEA DE ȘTIINȚE POLITICE, ADMINISTRATIVE ȘI ALE COMUNICĂRII</t>
  </si>
  <si>
    <t>*Semestrul 6 include 2 săptămâni pentru elaborarea lucrării de licență și o săptămână pentru susținerea probelor examenului de finalizare a studiilor (contabilizate la stagii de practică). Stagiile de practică se pot desfășura și pe parcursul semestrului (90 ore).</t>
  </si>
  <si>
    <r>
      <rPr>
        <b/>
        <sz val="10"/>
        <color indexed="8"/>
        <rFont val="Times New Roman"/>
        <family val="1"/>
      </rPr>
      <t>VI. UNIVERSITĂŢI DE REFERINŢĂ DIN TOP 500:</t>
    </r>
    <r>
      <rPr>
        <sz val="10"/>
        <color indexed="8"/>
        <rFont val="Times New Roman"/>
        <family val="1"/>
      </rPr>
      <t xml:space="preserve">
Aalborg University - Danemarca, Pompeu Fabra University - Spania,
King's College London, The University of Glasgow, The University of Sheffield, University of Sussex  - Marea Britanie,
University of Toronto - Canada,
Harvard University, University of Pennsylvania, New York University, University of Houston - Statele Unite ale Americii</t>
    </r>
  </si>
  <si>
    <t>ULM3101</t>
  </si>
  <si>
    <t>Introducere în științele comunicării/Introduction to Communication Sciences/Bevezezés a kommunikációtudományba</t>
  </si>
  <si>
    <t>DF</t>
  </si>
  <si>
    <t>ULM3151</t>
  </si>
  <si>
    <t xml:space="preserve">Sisteme de management de conținut Web / Web Content Management Systems/Webtartalom menedzsment rendszerek </t>
  </si>
  <si>
    <t>DS</t>
  </si>
  <si>
    <t>ULM3152</t>
  </si>
  <si>
    <t xml:space="preserve">Platforme digitale / Digital Platforms/Digitális platformok </t>
  </si>
  <si>
    <t>ULM3153</t>
  </si>
  <si>
    <t xml:space="preserve">Genuri și formate în media digitală/Genres and Formats in Digital Media/Műfajok és formátumok a digitális médiában </t>
  </si>
  <si>
    <t>ULM3154</t>
  </si>
  <si>
    <t>Editare în limbaje Web: HTML și CSS / Editing in Web Languages: HTML and CSS/HTML és CSS webszerkesztés</t>
  </si>
  <si>
    <t>ULM3102</t>
  </si>
  <si>
    <t>Introducere în sistemul mass-media/Introduction to Media System /Bevezetés a média rendszerébe</t>
  </si>
  <si>
    <t>ULM3210</t>
  </si>
  <si>
    <t>Fotojurnalism/Photojournalism/Sajtófotó</t>
  </si>
  <si>
    <t>ULM3208</t>
  </si>
  <si>
    <t>Metode de cercetare, etică și integritate/Methodology of scientific research, Ethics and Integrity/Tudományos kutatás módszertana, etika és integritás</t>
  </si>
  <si>
    <t>ULM3255</t>
  </si>
  <si>
    <t>Comunicare vizuală și editare foto/Visual communication and Photo Editing/Vizuális kommunikáció és fotószerkesztés</t>
  </si>
  <si>
    <t>ULM3212</t>
  </si>
  <si>
    <t xml:space="preserve">Tehnici de colectare a informațiilor/Information Gathering Techniques/Adatgyűjtési technikák </t>
  </si>
  <si>
    <t>ULX0001</t>
  </si>
  <si>
    <t>Curs opțional 1/ Optional Course 1/ Opcionális tantárgy 1</t>
  </si>
  <si>
    <t>ULM3314</t>
  </si>
  <si>
    <t>Jurnalism radio/Radio Journalism/Rádiós újságírás</t>
  </si>
  <si>
    <t>ULM3358</t>
  </si>
  <si>
    <t>Analiza datelor digitale / Digital Data Analysis/Digitális adatelemzés</t>
  </si>
  <si>
    <t>ULM3359</t>
  </si>
  <si>
    <t xml:space="preserve">Istoria tehnologiilor media / History of Media Technology/Médiatechnológia története </t>
  </si>
  <si>
    <t>DD</t>
  </si>
  <si>
    <t>ULM3360</t>
  </si>
  <si>
    <t xml:space="preserve">Teoria noilor media/New Media Theory/Újmédia elmélete  </t>
  </si>
  <si>
    <t>ULM3361</t>
  </si>
  <si>
    <t>ULX0002</t>
  </si>
  <si>
    <t>Curs opțional 2/ Optional Course 2/ Opcionális tantárgy 2</t>
  </si>
  <si>
    <t>Curs opțional 3/ Optional Course 3/ Opcionális tantárgy 3</t>
  </si>
  <si>
    <t>ULM3421</t>
  </si>
  <si>
    <t>Jurnalism de televiziune/Television Journalism/Televíziós újságírás</t>
  </si>
  <si>
    <t>ULM3422</t>
  </si>
  <si>
    <t>Etica și deontologie media/Media Ethics/Sajtóetika</t>
  </si>
  <si>
    <t>ULM3423</t>
  </si>
  <si>
    <t>Legislația presei/Press Law/Sajtójog</t>
  </si>
  <si>
    <t>ULM3463</t>
  </si>
  <si>
    <t>Animație și efecte vizuale / Animation and Visual Effects/Animáció és vizuális hatások</t>
  </si>
  <si>
    <t>ULM3464</t>
  </si>
  <si>
    <t>ULX0003</t>
  </si>
  <si>
    <r>
      <t xml:space="preserve">Curs </t>
    </r>
    <r>
      <rPr>
        <sz val="10"/>
        <rFont val="Times New Roman"/>
        <family val="1"/>
      </rPr>
      <t>opțional 4/ Optional Course 4/ Opcionális tantárgy 4</t>
    </r>
  </si>
  <si>
    <r>
      <t>Curs opțional 5/</t>
    </r>
    <r>
      <rPr>
        <sz val="10"/>
        <color rgb="FFFF0000"/>
        <rFont val="Times New Roman"/>
        <family val="1"/>
        <charset val="238"/>
      </rPr>
      <t xml:space="preserve"> </t>
    </r>
    <r>
      <rPr>
        <sz val="10"/>
        <rFont val="Times New Roman"/>
        <family val="1"/>
      </rPr>
      <t>Optional Course 5/ Opcionális tantárgy 5</t>
    </r>
  </si>
  <si>
    <t>ULM3531</t>
  </si>
  <si>
    <t>Noile media și comunicare online/New Media and Online Communication/Új média és online kommunikáció</t>
  </si>
  <si>
    <t>ULM3565</t>
  </si>
  <si>
    <t>Narațiuni interactive și transmedia / Interactive and Transmedia Storytelling/Interaktív narráció és transzmédia</t>
  </si>
  <si>
    <t>ULM3566</t>
  </si>
  <si>
    <t>Multimedia/Multimedia/Multimédia</t>
  </si>
  <si>
    <t>ULM3567</t>
  </si>
  <si>
    <t>Managementul social media/Social Media Management/Közösségi média menedzsment</t>
  </si>
  <si>
    <t>ULM3568</t>
  </si>
  <si>
    <t>Producție video pe dispozitive mobile / Mobile Video Production/Videógyártás mobil eszközön</t>
  </si>
  <si>
    <t>ULX0004</t>
  </si>
  <si>
    <r>
      <t>Curs opțional 6</t>
    </r>
    <r>
      <rPr>
        <sz val="10"/>
        <color rgb="FFFF0000"/>
        <rFont val="Times New Roman"/>
        <family val="1"/>
        <charset val="238"/>
      </rPr>
      <t xml:space="preserve">/ </t>
    </r>
    <r>
      <rPr>
        <sz val="10"/>
        <rFont val="Times New Roman"/>
        <family val="1"/>
      </rPr>
      <t>Optional Course 6/ Opcionális tantárgy 6</t>
    </r>
  </si>
  <si>
    <r>
      <t>Curs opțional 7/</t>
    </r>
    <r>
      <rPr>
        <sz val="10"/>
        <color rgb="FFFF0000"/>
        <rFont val="Times New Roman"/>
        <family val="1"/>
        <charset val="238"/>
      </rPr>
      <t xml:space="preserve"> </t>
    </r>
    <r>
      <rPr>
        <sz val="10"/>
        <rFont val="Times New Roman"/>
        <family val="1"/>
      </rPr>
      <t>Optional Course 7/ Opcionális tantárgy 7</t>
    </r>
  </si>
  <si>
    <t>ULM3636</t>
  </si>
  <si>
    <t>Medii digitale interactive/Interactive Digital Mediums/Interaktív digitális médiumok/</t>
  </si>
  <si>
    <t>ULM3670</t>
  </si>
  <si>
    <t>Design grafic și de interfață/Graphic and Interface Design/Grafikai és interfész design/</t>
  </si>
  <si>
    <t>ULM3671</t>
  </si>
  <si>
    <t>Analiza media și gândire critică/Media Analysis and Critical thinking/Médiaelemzés és kritikai gondolkodás</t>
  </si>
  <si>
    <t>ULM3639</t>
  </si>
  <si>
    <t>Redactarea lucării de licență/Dissertation Writing/Szakdolgozatírás</t>
  </si>
  <si>
    <t>ULX0005</t>
  </si>
  <si>
    <r>
      <t>Curs opțional 8/</t>
    </r>
    <r>
      <rPr>
        <sz val="10"/>
        <color rgb="FFFF0000"/>
        <rFont val="Times New Roman"/>
        <family val="1"/>
        <charset val="238"/>
      </rPr>
      <t xml:space="preserve"> </t>
    </r>
    <r>
      <rPr>
        <sz val="10"/>
        <rFont val="Times New Roman"/>
        <family val="1"/>
      </rPr>
      <t>Optional Course 8/ Opcionális tantárgy 8</t>
    </r>
  </si>
  <si>
    <r>
      <t>Curs opțional 9/</t>
    </r>
    <r>
      <rPr>
        <sz val="10"/>
        <color rgb="FFFF0000"/>
        <rFont val="Times New Roman"/>
        <family val="1"/>
        <charset val="238"/>
      </rPr>
      <t xml:space="preserve"> </t>
    </r>
    <r>
      <rPr>
        <sz val="10"/>
        <rFont val="Times New Roman"/>
        <family val="1"/>
      </rPr>
      <t>Optional Course 9/ Opcionális tantárgy 9</t>
    </r>
  </si>
  <si>
    <t>Sem. 2: Se alege o disciplină (1) din pachetul opțional 1 (ULX0001)</t>
  </si>
  <si>
    <t>Sem. 3: Se aleg două discipline (2, 3) din pachetul opțional 2 (ULX0002)</t>
  </si>
  <si>
    <t>Sem. 5: Se aleg două discipline (6, 7) din pachetul opțional 4 (ULX0004)</t>
  </si>
  <si>
    <t>Sem. 6: Se aleg două discipline (8, 9) din pachetul opțional 5 (ULX0005)</t>
  </si>
  <si>
    <t>PACHET OPȚIONAL 1 (An I, Semestrul 2)</t>
  </si>
  <si>
    <t>PACHET OPȚIONAL 2 (An II, Semestrul 3)</t>
  </si>
  <si>
    <t>PACHET OPȚIONAL 3 (An II, Semestrul 4)</t>
  </si>
  <si>
    <t>ULM3272</t>
  </si>
  <si>
    <t>Tehnica discursului public / Public Speaking/Nyilvános beszéd</t>
  </si>
  <si>
    <t>ULM3207</t>
  </si>
  <si>
    <t>Limbajul jurnalistic/Language of Journalism/Sajtónyelv</t>
  </si>
  <si>
    <t>ULM3319</t>
  </si>
  <si>
    <t>Presă de opinie/Opinion Genres/Véleménysajtó</t>
  </si>
  <si>
    <t>ULM3373</t>
  </si>
  <si>
    <t xml:space="preserve">Design editorial/Editorial Design/Kiadványszerkesztés </t>
  </si>
  <si>
    <t>ULM3374</t>
  </si>
  <si>
    <t>Jurnalism cultural/Cultural journalism/Kulturális újságírás</t>
  </si>
  <si>
    <t>ULM3375</t>
  </si>
  <si>
    <t>Comunicarea pe dispozitive mobile / Communication on Mobile Devices/Mobilkommunikáció</t>
  </si>
  <si>
    <t>ULE3483</t>
  </si>
  <si>
    <t>Data Storytelling / Data Storytelling/Data Storytelling</t>
  </si>
  <si>
    <t>ULM3425</t>
  </si>
  <si>
    <t>Studiul efectelor mass-media / Media Effects/Médiahatások</t>
  </si>
  <si>
    <t>ULM3424</t>
  </si>
  <si>
    <t>Producție media/Media Production/Lapszerkesztés</t>
  </si>
  <si>
    <t>ULM3477</t>
  </si>
  <si>
    <t>Tehnici de comunicare cu media/Media relations/Médiakapcsolatok</t>
  </si>
  <si>
    <t>ULM3530</t>
  </si>
  <si>
    <t xml:space="preserve">Tehnici de redactare creativă / Creative Writing/Kreatív írás </t>
  </si>
  <si>
    <t>ULM3579</t>
  </si>
  <si>
    <t xml:space="preserve">Promovarea instituțiilor media/Promotion of media institutions/Médiaintézmények promoválása </t>
  </si>
  <si>
    <t>ULE3585</t>
  </si>
  <si>
    <t>Media alternativă/Alternative media/Alternatív média</t>
  </si>
  <si>
    <t>ULM3582</t>
  </si>
  <si>
    <t>Antreprenoriat în media digitală / Entrepreneurship in the Digital Media/Digitális média vállalkozás</t>
  </si>
  <si>
    <t>PACHET OPȚIONAL 5 (An III, Semestrul 6)</t>
  </si>
  <si>
    <t>ULM3640</t>
  </si>
  <si>
    <t>Mass-media și cultura populară/Media and popular culture/ Bulvárújságírás</t>
  </si>
  <si>
    <t>ULM3680</t>
  </si>
  <si>
    <t xml:space="preserve">Comunicare interculturală/Intercultural communication/Interkulturális kommunikáció </t>
  </si>
  <si>
    <t>ULM 3683</t>
  </si>
  <si>
    <t xml:space="preserve">Ilustrație muzicală/Sound Design/Zenei illusztráció </t>
  </si>
  <si>
    <t>Curs opțional nenominalizat din programele UBB/Unnamed BBU optional course/Meg nem nevezett BBTE választható tárgy</t>
  </si>
  <si>
    <t>PACHET OPȚIONAL 4 (An III, Semestrul 5)</t>
  </si>
  <si>
    <t>Didactica  științelor socio-umane / The didactics of socio-humanistic sciences / Társadalomtudomány szakmódszertan</t>
  </si>
  <si>
    <t>1. Diversity Advertising</t>
  </si>
  <si>
    <t>*** Practica se poate desfășura pe parcursul semestrului (90 de ore) sau la finalul semestrului (3 săptămâni)</t>
  </si>
  <si>
    <t>*** Practica se desfășoară pe parcursul semestrului (90 de ore)</t>
  </si>
  <si>
    <r>
      <t>Specializarea/Programul de studii:</t>
    </r>
    <r>
      <rPr>
        <b/>
        <sz val="11"/>
        <color theme="1"/>
        <rFont val="Calibri"/>
        <family val="2"/>
        <charset val="238"/>
        <scheme val="minor"/>
      </rPr>
      <t xml:space="preserve"> Media digitală (în limba maghiară) / Digital Media (in Hungarian) /Digitális média (magyar nyelven)</t>
    </r>
  </si>
  <si>
    <t>1. -</t>
  </si>
  <si>
    <t>2. -</t>
  </si>
  <si>
    <t xml:space="preserve">1. Introducerea unor materii sau subiecte legate de fenomenele deepfake și AI </t>
  </si>
  <si>
    <t>3. -</t>
  </si>
  <si>
    <r>
      <t xml:space="preserve">Domeniul: </t>
    </r>
    <r>
      <rPr>
        <b/>
        <sz val="10"/>
        <color indexed="8"/>
        <rFont val="Times New Roman"/>
        <family val="1"/>
        <charset val="238"/>
      </rPr>
      <t>Științe ale Comunicării</t>
    </r>
  </si>
  <si>
    <r>
      <t xml:space="preserve">Specializarea/Programul de studii: </t>
    </r>
    <r>
      <rPr>
        <b/>
        <sz val="10"/>
        <color indexed="8"/>
        <rFont val="Times New Roman"/>
        <family val="1"/>
        <charset val="238"/>
      </rPr>
      <t>Media digitală (în limba maghiară) / Digital Media (in Hungarian) / Digitális média (magyar nyelven)</t>
    </r>
  </si>
  <si>
    <r>
      <t>Limba de predare:</t>
    </r>
    <r>
      <rPr>
        <b/>
        <sz val="10"/>
        <color indexed="8"/>
        <rFont val="Times New Roman"/>
        <family val="1"/>
        <charset val="238"/>
      </rPr>
      <t xml:space="preserve"> Maghiară</t>
    </r>
  </si>
  <si>
    <r>
      <t xml:space="preserve">Titlul absolventului: </t>
    </r>
    <r>
      <rPr>
        <b/>
        <sz val="10"/>
        <color indexed="8"/>
        <rFont val="Times New Roman"/>
        <family val="1"/>
        <charset val="238"/>
      </rPr>
      <t>Licențiat în Științe ale Comunicării</t>
    </r>
  </si>
  <si>
    <r>
      <t xml:space="preserve">           </t>
    </r>
    <r>
      <rPr>
        <sz val="10"/>
        <color indexed="8"/>
        <rFont val="Times New Roman"/>
        <family val="1"/>
        <charset val="238"/>
      </rPr>
      <t xml:space="preserve"> inclusiv</t>
    </r>
    <r>
      <rPr>
        <b/>
        <sz val="10"/>
        <color indexed="8"/>
        <rFont val="Times New Roman"/>
        <family val="1"/>
      </rPr>
      <t xml:space="preserve">  </t>
    </r>
    <r>
      <rPr>
        <b/>
        <sz val="10"/>
        <rFont val="Times New Roman"/>
        <family val="1"/>
      </rPr>
      <t>6</t>
    </r>
    <r>
      <rPr>
        <b/>
        <sz val="10"/>
        <color indexed="8"/>
        <rFont val="Times New Roman"/>
        <family val="1"/>
      </rPr>
      <t xml:space="preserve"> </t>
    </r>
    <r>
      <rPr>
        <sz val="10"/>
        <color indexed="8"/>
        <rFont val="Times New Roman"/>
        <family val="1"/>
      </rPr>
      <t>credite pentru o limbă străină (</t>
    </r>
    <r>
      <rPr>
        <sz val="10"/>
        <rFont val="Times New Roman"/>
        <family val="1"/>
      </rPr>
      <t>2</t>
    </r>
    <r>
      <rPr>
        <sz val="10"/>
        <color indexed="8"/>
        <rFont val="Times New Roman"/>
        <family val="1"/>
      </rPr>
      <t xml:space="preserve"> semestre)</t>
    </r>
  </si>
  <si>
    <r>
      <rPr>
        <b/>
        <sz val="10"/>
        <color indexed="8"/>
        <rFont val="Times New Roman"/>
        <family val="1"/>
      </rPr>
      <t xml:space="preserve">20 </t>
    </r>
    <r>
      <rPr>
        <sz val="10"/>
        <color indexed="8"/>
        <rFont val="Times New Roman"/>
        <family val="1"/>
      </rPr>
      <t xml:space="preserve">de credite la examenul de licenţă </t>
    </r>
  </si>
  <si>
    <t>Sem. 4: Se aleg două discipline  (4, 5) din pachetul opțional 3 (ULX0003)</t>
  </si>
  <si>
    <t>Semestrul 6 prevede 2 săptămâni la finalul semestrului pentru pregătirea lucrării de licență</t>
  </si>
  <si>
    <t>DPPF – Discipline de pregătire psihopedagogică fundamentală (obligatorii)                      DPDPS – Discipline de pregătire didactică şi practică de specialitate (obligatorii)</t>
  </si>
  <si>
    <t>MODUL PEDAGOCIC - Nivelul I: 30 de credite ECTS  + 5 credite ECTS aferente examenului de absolvire</t>
  </si>
  <si>
    <t>ULM3213</t>
  </si>
  <si>
    <t>Orientare în carieră / Career Guidance / Karriertanacsadas</t>
  </si>
  <si>
    <t>Practica profesională 2/Internship 2/Szakgyakorlat 2***</t>
  </si>
  <si>
    <t>Practica profesională 1/ Internship 1/Szakgyakorlat 1***</t>
  </si>
  <si>
    <t>Practica profesională 1/ Internship 1/Szakgyakorlat 1</t>
  </si>
  <si>
    <t>Practica profesională 2/Internship 2/Szakgyakorlat 2</t>
  </si>
  <si>
    <t>Am actualizat conform tabelului de opționale</t>
  </si>
  <si>
    <t>Am corectat ca în tabelul de opționale</t>
  </si>
  <si>
    <t>Am pus 2 ore de seminar ca în tabelul de opționale. Cu o singură oră de seminar nu iese procentul de opționale.</t>
  </si>
  <si>
    <t>Am pus 2 ore de seminar. Cu o singură oră de seminar nu iese procentul de opționale.</t>
  </si>
  <si>
    <r>
      <rPr>
        <b/>
        <sz val="10"/>
        <color rgb="FFFF0000"/>
        <rFont val="Times New Roman"/>
        <family val="1"/>
        <charset val="238"/>
      </rPr>
      <t xml:space="preserve">   142</t>
    </r>
    <r>
      <rPr>
        <b/>
        <sz val="10"/>
        <rFont val="Times New Roman"/>
        <family val="1"/>
      </rPr>
      <t xml:space="preserve"> </t>
    </r>
    <r>
      <rPr>
        <sz val="10"/>
        <rFont val="Times New Roman"/>
        <family val="1"/>
      </rPr>
      <t>de credite la disciplinele obligatorii;</t>
    </r>
  </si>
  <si>
    <t>142 cu 38 rezultă din tabele, am corectat aici</t>
  </si>
  <si>
    <r>
      <rPr>
        <b/>
        <sz val="10"/>
        <color rgb="FFFF0000"/>
        <rFont val="Times New Roman"/>
        <family val="1"/>
        <charset val="238"/>
      </rPr>
      <t xml:space="preserve">   38</t>
    </r>
    <r>
      <rPr>
        <sz val="10"/>
        <color indexed="8"/>
        <rFont val="Times New Roman"/>
        <family val="1"/>
      </rPr>
      <t xml:space="preserve"> credite la disciplinele opţionale;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</si>
</sst>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sz val="10"/>
      <color theme="1"/>
      <name val="Times New Roman"/>
      <family val="1"/>
    </font>
    <font>
      <sz val="10"/>
      <name val="Times New Roman"/>
      <family val="1"/>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sz val="10"/>
      <color indexed="8"/>
      <name val="Times New Roman"/>
      <family val="1"/>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9"/>
      <color indexed="8"/>
      <name val="Times New Roman"/>
      <family val="1"/>
    </font>
    <font>
      <b/>
      <sz val="10"/>
      <name val="Times New Roman"/>
      <family val="1"/>
    </font>
    <font>
      <sz val="9"/>
      <color indexed="8"/>
      <name val="Times New Roman"/>
      <family val="1"/>
      <charset val="238"/>
    </font>
    <font>
      <b/>
      <sz val="11"/>
      <color theme="1"/>
      <name val="Calibri"/>
      <family val="2"/>
      <charset val="238"/>
      <scheme val="minor"/>
    </font>
    <font>
      <sz val="10"/>
      <name val="Times New Roman"/>
      <family val="1"/>
      <charset val="238"/>
    </font>
    <font>
      <sz val="10"/>
      <color rgb="FFFF0000"/>
      <name val="Times New Roman"/>
      <family val="1"/>
      <charset val="238"/>
    </font>
    <font>
      <sz val="10"/>
      <color rgb="FFFF0000"/>
      <name val="Times New Roman"/>
      <family val="1"/>
    </font>
    <font>
      <sz val="10"/>
      <color rgb="FF222222"/>
      <name val="Times New Roman"/>
      <family val="1"/>
    </font>
    <font>
      <sz val="8"/>
      <color rgb="FF000000"/>
      <name val="Segoe UI"/>
      <family val="2"/>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66">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left" vertical="center"/>
    </xf>
    <xf numFmtId="0" fontId="5" fillId="0" borderId="0" xfId="0" applyFont="1" applyProtection="1">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7"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lignment wrapText="1"/>
    </xf>
    <xf numFmtId="0" fontId="0" fillId="0" borderId="0" xfId="0" applyAlignment="1">
      <alignment horizontal="center" vertical="center" wrapText="1"/>
    </xf>
    <xf numFmtId="0" fontId="2" fillId="0" borderId="0" xfId="0" applyFont="1" applyAlignment="1" applyProtection="1">
      <alignment horizontal="left" vertical="center"/>
      <protection locked="0"/>
    </xf>
    <xf numFmtId="10" fontId="2" fillId="0" borderId="0" xfId="0" applyNumberFormat="1" applyFont="1" applyAlignment="1" applyProtection="1">
      <alignment horizontal="center" vertical="center"/>
      <protection locked="0"/>
    </xf>
    <xf numFmtId="0" fontId="2" fillId="0" borderId="0" xfId="0" applyFont="1" applyAlignment="1">
      <alignment horizontal="center" vertical="center" wrapText="1"/>
    </xf>
    <xf numFmtId="9" fontId="2" fillId="0" borderId="0" xfId="0" applyNumberFormat="1" applyFont="1" applyAlignment="1">
      <alignment horizontal="center" vertical="center"/>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1" fontId="15" fillId="4"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protection locked="0"/>
    </xf>
    <xf numFmtId="0" fontId="12" fillId="0" borderId="0" xfId="0" applyFont="1" applyAlignment="1">
      <alignment horizontal="left" vertical="center" wrapText="1"/>
    </xf>
    <xf numFmtId="10" fontId="2" fillId="0" borderId="0" xfId="0" applyNumberFormat="1" applyFont="1" applyAlignment="1" applyProtection="1">
      <alignment horizontal="left" vertical="center"/>
      <protection locked="0"/>
    </xf>
    <xf numFmtId="0" fontId="19" fillId="0" borderId="0" xfId="0" applyFont="1" applyAlignment="1">
      <alignment horizontal="center" vertical="center"/>
    </xf>
    <xf numFmtId="0" fontId="1" fillId="0" borderId="1" xfId="0" applyFont="1" applyBorder="1" applyProtection="1">
      <protection locked="0"/>
    </xf>
    <xf numFmtId="1" fontId="1" fillId="4" borderId="3"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3" xfId="0" applyNumberFormat="1" applyFont="1" applyFill="1" applyBorder="1" applyAlignment="1" applyProtection="1">
      <alignment horizontal="left" vertical="center"/>
      <protection locked="0"/>
    </xf>
    <xf numFmtId="1" fontId="1" fillId="4" borderId="3" xfId="0" applyNumberFormat="1" applyFont="1" applyFill="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2"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center"/>
    </xf>
    <xf numFmtId="0" fontId="7" fillId="3" borderId="1" xfId="0"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1" fontId="22" fillId="3" borderId="1"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center" vertical="center" wrapText="1"/>
      <protection locked="0"/>
    </xf>
    <xf numFmtId="0" fontId="25" fillId="0" borderId="0" xfId="0" applyFont="1"/>
    <xf numFmtId="0" fontId="0" fillId="0" borderId="0" xfId="0" applyAlignment="1">
      <alignment vertical="center"/>
    </xf>
    <xf numFmtId="0" fontId="14" fillId="7" borderId="0" xfId="0" applyFont="1" applyFill="1" applyAlignment="1" applyProtection="1">
      <alignment vertical="center"/>
      <protection locked="0"/>
    </xf>
    <xf numFmtId="0" fontId="14" fillId="7"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14" fillId="7" borderId="0" xfId="0" applyFont="1" applyFill="1" applyProtection="1">
      <protection locked="0"/>
    </xf>
    <xf numFmtId="1" fontId="15" fillId="4" borderId="0" xfId="0" applyNumberFormat="1" applyFont="1" applyFill="1" applyAlignment="1" applyProtection="1">
      <alignment horizontal="center" vertical="center" wrapText="1"/>
      <protection locked="0"/>
    </xf>
    <xf numFmtId="1" fontId="15" fillId="4" borderId="0" xfId="0" applyNumberFormat="1" applyFont="1" applyFill="1" applyAlignment="1" applyProtection="1">
      <alignment horizontal="center" vertical="center"/>
      <protection locked="0"/>
    </xf>
    <xf numFmtId="1" fontId="1" fillId="4" borderId="0" xfId="0" applyNumberFormat="1" applyFont="1" applyFill="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14"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14" fillId="0" borderId="0" xfId="0" applyFont="1" applyAlignment="1" applyProtection="1">
      <alignment horizontal="left" vertical="center"/>
      <protection locked="0"/>
    </xf>
    <xf numFmtId="1" fontId="7" fillId="3" borderId="1"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1" fontId="1" fillId="0" borderId="2"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0" borderId="5" xfId="0" applyFont="1" applyBorder="1" applyAlignment="1">
      <alignment horizontal="center" vertical="center" wrapText="1"/>
    </xf>
    <xf numFmtId="0" fontId="1" fillId="2" borderId="1" xfId="0" applyFont="1" applyFill="1" applyBorder="1" applyAlignment="1" applyProtection="1">
      <alignment horizontal="left" vertical="center"/>
      <protection locked="0"/>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10" fontId="2" fillId="0" borderId="1" xfId="0" applyNumberFormat="1" applyFont="1" applyBorder="1" applyAlignment="1" applyProtection="1">
      <alignment horizontal="left" vertical="center"/>
      <protection locked="0"/>
    </xf>
    <xf numFmtId="0" fontId="2" fillId="0" borderId="7" xfId="0" applyFont="1" applyBorder="1" applyAlignment="1" applyProtection="1">
      <alignment horizontal="left"/>
      <protection locked="0"/>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0" fontId="2" fillId="0" borderId="1" xfId="0" applyFont="1" applyBorder="1" applyAlignment="1">
      <alignment horizontal="center" vertical="center" wrapText="1"/>
    </xf>
    <xf numFmtId="9" fontId="2" fillId="0" borderId="2" xfId="0" applyNumberFormat="1" applyFont="1" applyBorder="1" applyAlignment="1">
      <alignment horizontal="center" vertical="center"/>
    </xf>
    <xf numFmtId="9" fontId="2" fillId="0" borderId="6" xfId="0" applyNumberFormat="1" applyFont="1" applyBorder="1" applyAlignment="1">
      <alignment horizontal="center" vertical="center"/>
    </xf>
    <xf numFmtId="9" fontId="1" fillId="0" borderId="2" xfId="0" applyNumberFormat="1" applyFont="1" applyBorder="1" applyAlignment="1">
      <alignment horizontal="center"/>
    </xf>
    <xf numFmtId="9" fontId="1" fillId="0" borderId="6" xfId="0" applyNumberFormat="1"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1" fontId="2" fillId="0" borderId="12" xfId="0" applyNumberFormat="1" applyFont="1" applyBorder="1" applyAlignment="1" applyProtection="1">
      <alignment horizontal="center" vertical="center"/>
      <protection locked="0"/>
    </xf>
    <xf numFmtId="1" fontId="1" fillId="0" borderId="12" xfId="0" applyNumberFormat="1" applyFont="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left" vertical="center"/>
      <protection locked="0"/>
    </xf>
    <xf numFmtId="1" fontId="1" fillId="4" borderId="13" xfId="0" applyNumberFormat="1" applyFont="1" applyFill="1" applyBorder="1" applyAlignment="1" applyProtection="1">
      <alignment horizontal="left" vertical="center"/>
      <protection locked="0"/>
    </xf>
    <xf numFmtId="1" fontId="1" fillId="4" borderId="12" xfId="0" applyNumberFormat="1" applyFont="1" applyFill="1" applyBorder="1" applyAlignment="1" applyProtection="1">
      <alignment horizontal="left" vertical="center"/>
      <protection locked="0"/>
    </xf>
    <xf numFmtId="1" fontId="20" fillId="4" borderId="9" xfId="0" applyNumberFormat="1" applyFont="1" applyFill="1" applyBorder="1" applyAlignment="1" applyProtection="1">
      <alignment horizontal="left" vertical="center" wrapText="1"/>
      <protection locked="0"/>
    </xf>
    <xf numFmtId="1" fontId="20" fillId="4" borderId="4" xfId="0" applyNumberFormat="1" applyFont="1" applyFill="1" applyBorder="1" applyAlignment="1" applyProtection="1">
      <alignment horizontal="left" vertical="center" wrapText="1"/>
      <protection locked="0"/>
    </xf>
    <xf numFmtId="1" fontId="20" fillId="4" borderId="10" xfId="0" applyNumberFormat="1" applyFont="1" applyFill="1" applyBorder="1" applyAlignment="1" applyProtection="1">
      <alignment horizontal="left" vertical="center" wrapText="1"/>
      <protection locked="0"/>
    </xf>
    <xf numFmtId="1" fontId="20" fillId="4" borderId="14" xfId="0" applyNumberFormat="1" applyFont="1" applyFill="1" applyBorder="1" applyAlignment="1" applyProtection="1">
      <alignment horizontal="left" vertical="center" wrapText="1"/>
      <protection locked="0"/>
    </xf>
    <xf numFmtId="1" fontId="20" fillId="4" borderId="0" xfId="0" applyNumberFormat="1" applyFont="1" applyFill="1" applyAlignment="1" applyProtection="1">
      <alignment horizontal="left" vertical="center" wrapText="1"/>
      <protection locked="0"/>
    </xf>
    <xf numFmtId="1" fontId="20" fillId="4" borderId="15" xfId="0" applyNumberFormat="1" applyFont="1" applyFill="1" applyBorder="1" applyAlignment="1" applyProtection="1">
      <alignment horizontal="left" vertical="center" wrapText="1"/>
      <protection locked="0"/>
    </xf>
    <xf numFmtId="1" fontId="20" fillId="4" borderId="11" xfId="0" applyNumberFormat="1" applyFont="1" applyFill="1" applyBorder="1" applyAlignment="1" applyProtection="1">
      <alignment horizontal="left" vertical="center" wrapText="1"/>
      <protection locked="0"/>
    </xf>
    <xf numFmtId="1" fontId="20" fillId="4" borderId="7" xfId="0" applyNumberFormat="1" applyFont="1" applyFill="1" applyBorder="1" applyAlignment="1" applyProtection="1">
      <alignment horizontal="left" vertical="center" wrapText="1"/>
      <protection locked="0"/>
    </xf>
    <xf numFmtId="1" fontId="20" fillId="4" borderId="8" xfId="0" applyNumberFormat="1" applyFont="1" applyFill="1" applyBorder="1" applyAlignment="1" applyProtection="1">
      <alignment horizontal="left" vertical="center" wrapText="1"/>
      <protection locked="0"/>
    </xf>
    <xf numFmtId="1" fontId="1" fillId="4" borderId="3" xfId="0" applyNumberFormat="1" applyFont="1" applyFill="1" applyBorder="1" applyAlignment="1" applyProtection="1">
      <alignment horizontal="center" vertical="center"/>
      <protection locked="0"/>
    </xf>
    <xf numFmtId="1" fontId="1" fillId="4" borderId="13" xfId="0" applyNumberFormat="1" applyFont="1" applyFill="1" applyBorder="1" applyAlignment="1" applyProtection="1">
      <alignment horizontal="center" vertical="center"/>
      <protection locked="0"/>
    </xf>
    <xf numFmtId="1" fontId="1" fillId="4" borderId="12"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center" vertical="center" wrapText="1"/>
      <protection locked="0"/>
    </xf>
    <xf numFmtId="1" fontId="1" fillId="4" borderId="13" xfId="0" applyNumberFormat="1" applyFont="1" applyFill="1" applyBorder="1" applyAlignment="1" applyProtection="1">
      <alignment horizontal="center" vertical="center" wrapText="1"/>
      <protection locked="0"/>
    </xf>
    <xf numFmtId="1" fontId="1" fillId="4" borderId="12" xfId="0" applyNumberFormat="1" applyFont="1" applyFill="1" applyBorder="1" applyAlignment="1" applyProtection="1">
      <alignment horizontal="center" vertical="center" wrapText="1"/>
      <protection locked="0"/>
    </xf>
    <xf numFmtId="1" fontId="2" fillId="4" borderId="3"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1" fillId="4" borderId="3" xfId="0" applyNumberFormat="1" applyFont="1" applyFill="1" applyBorder="1" applyAlignment="1">
      <alignment horizontal="center" vertical="center"/>
    </xf>
    <xf numFmtId="1" fontId="1" fillId="4" borderId="13" xfId="0" applyNumberFormat="1" applyFont="1" applyFill="1" applyBorder="1" applyAlignment="1">
      <alignment horizontal="center" vertical="center"/>
    </xf>
    <xf numFmtId="1" fontId="1" fillId="4" borderId="12" xfId="0" applyNumberFormat="1" applyFont="1" applyFill="1" applyBorder="1" applyAlignment="1">
      <alignment horizontal="center" vertical="center"/>
    </xf>
    <xf numFmtId="1" fontId="1" fillId="4" borderId="1" xfId="0" applyNumberFormat="1" applyFont="1" applyFill="1" applyBorder="1" applyAlignment="1" applyProtection="1">
      <alignment horizontal="left" vertical="center"/>
      <protection locked="0"/>
    </xf>
    <xf numFmtId="1" fontId="17" fillId="4"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 xfId="0" applyFont="1" applyFill="1" applyBorder="1" applyAlignment="1">
      <alignment horizontal="left" vertical="center" wrapText="1"/>
    </xf>
    <xf numFmtId="2" fontId="1" fillId="4"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17" fillId="4" borderId="9" xfId="0" applyNumberFormat="1" applyFont="1" applyFill="1" applyBorder="1" applyAlignment="1" applyProtection="1">
      <alignment horizontal="left" vertical="center" wrapText="1"/>
      <protection locked="0"/>
    </xf>
    <xf numFmtId="1" fontId="17" fillId="4" borderId="4" xfId="0" applyNumberFormat="1" applyFont="1" applyFill="1" applyBorder="1" applyAlignment="1" applyProtection="1">
      <alignment horizontal="left" vertical="center" wrapText="1"/>
      <protection locked="0"/>
    </xf>
    <xf numFmtId="1" fontId="17" fillId="4" borderId="10" xfId="0" applyNumberFormat="1" applyFont="1" applyFill="1" applyBorder="1" applyAlignment="1" applyProtection="1">
      <alignment horizontal="left" vertical="center" wrapText="1"/>
      <protection locked="0"/>
    </xf>
    <xf numFmtId="1" fontId="17" fillId="4" borderId="11" xfId="0" applyNumberFormat="1" applyFont="1" applyFill="1" applyBorder="1" applyAlignment="1" applyProtection="1">
      <alignment horizontal="left" vertical="center" wrapText="1"/>
      <protection locked="0"/>
    </xf>
    <xf numFmtId="1" fontId="17" fillId="4" borderId="7" xfId="0" applyNumberFormat="1" applyFont="1" applyFill="1" applyBorder="1" applyAlignment="1" applyProtection="1">
      <alignment horizontal="left" vertical="center" wrapText="1"/>
      <protection locked="0"/>
    </xf>
    <xf numFmtId="1" fontId="17" fillId="4" borderId="8" xfId="0" applyNumberFormat="1" applyFont="1" applyFill="1" applyBorder="1" applyAlignment="1" applyProtection="1">
      <alignment horizontal="left" vertical="center" wrapText="1"/>
      <protection locked="0"/>
    </xf>
    <xf numFmtId="1" fontId="1" fillId="0" borderId="3"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2" xfId="0" applyFont="1" applyBorder="1" applyAlignment="1">
      <alignment horizontal="center" vertical="center"/>
    </xf>
    <xf numFmtId="1" fontId="15" fillId="4" borderId="2" xfId="0" applyNumberFormat="1" applyFont="1" applyFill="1" applyBorder="1" applyAlignment="1" applyProtection="1">
      <alignment horizontal="center" vertical="center" wrapText="1"/>
      <protection locked="0"/>
    </xf>
    <xf numFmtId="1" fontId="15" fillId="4" borderId="5" xfId="0" applyNumberFormat="1" applyFont="1" applyFill="1" applyBorder="1" applyAlignment="1" applyProtection="1">
      <alignment horizontal="center" vertical="center" wrapText="1"/>
      <protection locked="0"/>
    </xf>
    <xf numFmtId="1" fontId="15" fillId="4" borderId="6" xfId="0" applyNumberFormat="1"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protection locked="0"/>
    </xf>
    <xf numFmtId="1" fontId="1" fillId="4" borderId="5"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1" fontId="17" fillId="4" borderId="1" xfId="0" applyNumberFormat="1"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1" xfId="0" applyFont="1" applyBorder="1" applyAlignment="1">
      <alignment horizontal="left" vertical="top"/>
    </xf>
    <xf numFmtId="2" fontId="1" fillId="0" borderId="1" xfId="0" applyNumberFormat="1" applyFont="1" applyBorder="1" applyAlignment="1">
      <alignment horizontal="center" vertical="center"/>
    </xf>
    <xf numFmtId="0" fontId="7" fillId="3" borderId="2"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2" fillId="0" borderId="1" xfId="0" applyNumberFormat="1" applyFont="1" applyBorder="1" applyAlignment="1">
      <alignment horizontal="center" vertical="center"/>
    </xf>
    <xf numFmtId="0" fontId="7" fillId="3" borderId="2"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protection locked="0"/>
    </xf>
    <xf numFmtId="1" fontId="6" fillId="3" borderId="2" xfId="0" applyNumberFormat="1" applyFont="1" applyFill="1" applyBorder="1" applyAlignment="1" applyProtection="1">
      <alignment horizontal="left" vertical="center"/>
      <protection locked="0"/>
    </xf>
    <xf numFmtId="1" fontId="24" fillId="3" borderId="5" xfId="0" applyNumberFormat="1" applyFont="1" applyFill="1" applyBorder="1" applyAlignment="1" applyProtection="1">
      <alignment horizontal="left" vertical="center"/>
      <protection locked="0"/>
    </xf>
    <xf numFmtId="1" fontId="24" fillId="3" borderId="6"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2" fontId="1"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1" fontId="6"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 fontId="6" fillId="3" borderId="1" xfId="0" applyNumberFormat="1" applyFont="1" applyFill="1" applyBorder="1" applyAlignment="1" applyProtection="1">
      <alignment horizontal="left" vertical="center" wrapText="1"/>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0" borderId="14" xfId="0" applyFont="1" applyBorder="1" applyProtection="1">
      <protection locked="0"/>
    </xf>
    <xf numFmtId="0" fontId="1" fillId="0" borderId="0" xfId="0" applyFont="1" applyProtection="1">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0" fontId="2" fillId="0" borderId="5" xfId="0" applyFont="1" applyBorder="1" applyAlignment="1">
      <alignment horizontal="center" vertical="center"/>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2" fillId="0" borderId="4"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1" fontId="1" fillId="3" borderId="1" xfId="0" applyNumberFormat="1"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2" fillId="0" borderId="4" xfId="0" applyFont="1" applyBorder="1" applyAlignment="1">
      <alignment horizontal="justify" vertical="center" wrapText="1"/>
    </xf>
    <xf numFmtId="0" fontId="12" fillId="0" borderId="0" xfId="0" applyFont="1" applyAlignment="1">
      <alignment horizontal="justify" vertical="center" wrapTex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2" fillId="0" borderId="0" xfId="0" applyFont="1" applyProtection="1">
      <protection locked="0"/>
    </xf>
    <xf numFmtId="0" fontId="12"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6" borderId="14" xfId="0" applyFont="1" applyFill="1" applyBorder="1" applyAlignment="1">
      <alignment wrapText="1"/>
    </xf>
    <xf numFmtId="0" fontId="1" fillId="6" borderId="0" xfId="0" applyFont="1" applyFill="1" applyAlignment="1">
      <alignment wrapText="1"/>
    </xf>
    <xf numFmtId="0" fontId="1" fillId="0" borderId="0" xfId="0" applyFont="1" applyAlignment="1">
      <alignment wrapText="1"/>
    </xf>
    <xf numFmtId="0" fontId="2" fillId="5" borderId="0" xfId="0" applyFont="1" applyFill="1" applyAlignment="1" applyProtection="1">
      <alignment horizontal="left" vertical="top" wrapText="1"/>
      <protection locked="0"/>
    </xf>
    <xf numFmtId="10" fontId="19" fillId="0" borderId="1" xfId="0" applyNumberFormat="1" applyFont="1" applyBorder="1" applyAlignment="1" applyProtection="1">
      <alignment horizontal="center" vertical="center"/>
      <protection locked="0"/>
    </xf>
    <xf numFmtId="0" fontId="22" fillId="0" borderId="0" xfId="0" applyFont="1" applyAlignment="1" applyProtection="1">
      <alignment vertical="center"/>
      <protection locked="0"/>
    </xf>
    <xf numFmtId="1" fontId="17" fillId="4" borderId="2" xfId="0" applyNumberFormat="1" applyFont="1" applyFill="1" applyBorder="1" applyAlignment="1" applyProtection="1">
      <alignment horizontal="left" vertical="center" wrapText="1"/>
      <protection locked="0"/>
    </xf>
    <xf numFmtId="1" fontId="17" fillId="4" borderId="5" xfId="0" applyNumberFormat="1" applyFont="1" applyFill="1" applyBorder="1" applyAlignment="1" applyProtection="1">
      <alignment horizontal="left" vertical="center" wrapText="1"/>
      <protection locked="0"/>
    </xf>
    <xf numFmtId="1" fontId="17" fillId="4" borderId="6" xfId="0" applyNumberFormat="1" applyFont="1" applyFill="1" applyBorder="1" applyAlignment="1" applyProtection="1">
      <alignment horizontal="left" vertical="center" wrapText="1"/>
      <protection locked="0"/>
    </xf>
    <xf numFmtId="1" fontId="17" fillId="3" borderId="1" xfId="0" applyNumberFormat="1" applyFont="1" applyFill="1" applyBorder="1" applyAlignment="1" applyProtection="1">
      <alignment vertical="center" wrapText="1"/>
      <protection locked="0"/>
    </xf>
    <xf numFmtId="0" fontId="16" fillId="0" borderId="2"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 fillId="8" borderId="1" xfId="0" applyFont="1" applyFill="1" applyBorder="1" applyAlignment="1" applyProtection="1">
      <alignment horizontal="left"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7" fillId="0" borderId="4" xfId="0" applyFont="1" applyBorder="1" applyAlignment="1" applyProtection="1">
      <alignment horizontal="left" vertical="center"/>
      <protection locked="0"/>
    </xf>
    <xf numFmtId="0" fontId="1" fillId="0" borderId="0" xfId="0" applyFont="1" applyAlignment="1" applyProtection="1">
      <alignment wrapText="1"/>
      <protection locked="0"/>
    </xf>
    <xf numFmtId="0" fontId="7" fillId="0" borderId="0" xfId="0" applyFont="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justify" vertical="center" wrapText="1"/>
      <protection locked="0"/>
    </xf>
    <xf numFmtId="0" fontId="1" fillId="0" borderId="4" xfId="0" applyFont="1" applyBorder="1" applyAlignment="1" applyProtection="1">
      <alignment horizontal="justify" vertical="center" wrapText="1"/>
      <protection locked="0"/>
    </xf>
    <xf numFmtId="0" fontId="25" fillId="0" borderId="4" xfId="0" applyFont="1" applyBorder="1" applyAlignment="1">
      <alignment horizontal="left" vertical="center"/>
    </xf>
    <xf numFmtId="0" fontId="7" fillId="0" borderId="14"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1" fillId="9" borderId="2" xfId="0" applyFont="1" applyFill="1" applyBorder="1" applyAlignment="1">
      <alignment horizontal="left"/>
    </xf>
    <xf numFmtId="0" fontId="21" fillId="9" borderId="5" xfId="0" applyFont="1" applyFill="1" applyBorder="1" applyAlignment="1">
      <alignment horizontal="left"/>
    </xf>
    <xf numFmtId="0" fontId="21" fillId="9" borderId="6" xfId="0" applyFont="1" applyFill="1" applyBorder="1" applyAlignment="1">
      <alignment horizontal="left"/>
    </xf>
    <xf numFmtId="0" fontId="0" fillId="0" borderId="1" xfId="0" applyBorder="1" applyAlignment="1">
      <alignment horizontal="center"/>
    </xf>
    <xf numFmtId="0" fontId="21" fillId="9" borderId="1" xfId="0" applyFont="1" applyFill="1" applyBorder="1" applyAlignment="1">
      <alignment horizontal="left" vertical="center" wrapText="1"/>
    </xf>
    <xf numFmtId="0" fontId="0" fillId="9" borderId="2" xfId="0" applyFill="1" applyBorder="1" applyAlignment="1">
      <alignment horizontal="center"/>
    </xf>
    <xf numFmtId="0" fontId="0" fillId="9" borderId="6" xfId="0" applyFill="1" applyBorder="1" applyAlignment="1">
      <alignment horizontal="center"/>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21" fillId="0" borderId="0" xfId="0" applyFont="1" applyAlignment="1">
      <alignment horizontal="center"/>
    </xf>
    <xf numFmtId="0" fontId="0" fillId="9" borderId="1" xfId="0" applyFill="1" applyBorder="1" applyAlignment="1">
      <alignment horizontal="center"/>
    </xf>
    <xf numFmtId="0" fontId="0" fillId="0" borderId="0" xfId="0" applyAlignment="1">
      <alignment horizontal="left" vertical="center"/>
    </xf>
  </cellXfs>
  <cellStyles count="1">
    <cellStyle name="Normal" xfId="0" builtinId="0"/>
  </cellStyles>
  <dxfs count="41">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C00000"/>
        </patternFill>
      </fill>
    </dxf>
    <dxf>
      <fill>
        <patternFill>
          <bgColor rgb="FF00B050"/>
        </patternFill>
      </fill>
    </dxf>
    <dxf>
      <font>
        <condense val="0"/>
        <extend val="0"/>
        <color rgb="FF9C0006"/>
      </font>
      <fill>
        <patternFill>
          <bgColor rgb="FFFFC7CE"/>
        </patternFill>
      </fill>
    </dxf>
    <dxf>
      <fill>
        <patternFill>
          <bgColor rgb="FF92D050"/>
        </patternFill>
      </fill>
    </dxf>
    <dxf>
      <fill>
        <patternFill>
          <bgColor rgb="FFFF000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7</xdr:row>
          <xdr:rowOff>902</xdr:rowOff>
        </xdr:from>
        <xdr:to>
          <xdr:col>13</xdr:col>
          <xdr:colOff>602051</xdr:colOff>
          <xdr:row>8</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458590" y="1334402"/>
              <a:ext cx="1382711" cy="190493"/>
              <a:chOff x="7355923" y="381912"/>
              <a:chExt cx="1216705" cy="188695"/>
            </a:xfrm>
          </xdr:grpSpPr>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7355923" y="381912"/>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95252</xdr:rowOff>
        </xdr:from>
        <xdr:to>
          <xdr:col>13</xdr:col>
          <xdr:colOff>602051</xdr:colOff>
          <xdr:row>13</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8458590" y="2381252"/>
              <a:ext cx="1382711" cy="190492"/>
              <a:chOff x="7355923" y="381839"/>
              <a:chExt cx="1216705" cy="188695"/>
            </a:xfrm>
          </xdr:grpSpPr>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7355923"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16</xdr:row>
          <xdr:rowOff>902</xdr:rowOff>
        </xdr:from>
        <xdr:to>
          <xdr:col>13</xdr:col>
          <xdr:colOff>602051</xdr:colOff>
          <xdr:row>17</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458590" y="3048902"/>
              <a:ext cx="1382711" cy="190492"/>
              <a:chOff x="7355923" y="381839"/>
              <a:chExt cx="1216705" cy="188695"/>
            </a:xfrm>
          </xdr:grpSpPr>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7355923"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19</xdr:row>
          <xdr:rowOff>99745</xdr:rowOff>
        </xdr:from>
        <xdr:to>
          <xdr:col>13</xdr:col>
          <xdr:colOff>602051</xdr:colOff>
          <xdr:row>20</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8458590" y="3719245"/>
              <a:ext cx="1382711" cy="190492"/>
              <a:chOff x="7355923" y="381839"/>
              <a:chExt cx="1216705" cy="188695"/>
            </a:xfrm>
          </xdr:grpSpPr>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7355923"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21</xdr:row>
          <xdr:rowOff>99745</xdr:rowOff>
        </xdr:from>
        <xdr:to>
          <xdr:col>13</xdr:col>
          <xdr:colOff>602051</xdr:colOff>
          <xdr:row>22</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8458590" y="4100245"/>
              <a:ext cx="1382711" cy="190492"/>
              <a:chOff x="7355923" y="381839"/>
              <a:chExt cx="1216705" cy="188695"/>
            </a:xfrm>
          </xdr:grpSpPr>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7355923"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10</xdr:row>
          <xdr:rowOff>94893</xdr:rowOff>
        </xdr:from>
        <xdr:to>
          <xdr:col>13</xdr:col>
          <xdr:colOff>601692</xdr:colOff>
          <xdr:row>11</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8458231" y="1999893"/>
              <a:ext cx="1382711" cy="190492"/>
              <a:chOff x="7355923" y="381839"/>
              <a:chExt cx="1216705" cy="188695"/>
            </a:xfrm>
          </xdr:grpSpPr>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7355923" y="381839"/>
                <a:ext cx="1216705" cy="188695"/>
              </a:xfrm>
              <a:prstGeom prst="rect">
                <a:avLst/>
              </a:prstGeom>
              <a:noFill/>
              <a:ln w="9525">
                <a:miter lim="800000"/>
                <a:headEnd/>
                <a:tailEnd/>
              </a:ln>
              <a:extLst>
                <a:ext uri="{909E8E84-426E-40DD-AFC4-6F175D3DCCD1}">
                  <a14:hiddenFill>
                    <a:noFill/>
                  </a14:hiddenFill>
                </a:ext>
              </a:extLst>
            </xdr:spPr>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U339"/>
  <sheetViews>
    <sheetView tabSelected="1" showRuler="0" view="pageLayout" topLeftCell="A77" zoomScaleNormal="100" workbookViewId="0">
      <selection activeCell="M125" sqref="L125:M125"/>
    </sheetView>
  </sheetViews>
  <sheetFormatPr defaultColWidth="9.140625" defaultRowHeight="12.75" x14ac:dyDescent="0.2"/>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6.28515625" style="1" customWidth="1"/>
    <col min="10" max="10" width="7.28515625" style="1" customWidth="1"/>
    <col min="11" max="11" width="5.7109375" style="1" customWidth="1"/>
    <col min="12" max="12" width="6.140625" style="1" customWidth="1"/>
    <col min="13" max="13" width="5.5703125" style="1" customWidth="1"/>
    <col min="14" max="18" width="6" style="1" customWidth="1"/>
    <col min="19" max="19" width="6.140625" style="1" customWidth="1"/>
    <col min="20" max="20" width="9.28515625" style="1" customWidth="1"/>
    <col min="21" max="21" width="12.42578125" style="1" customWidth="1"/>
    <col min="22" max="22" width="8.7109375" style="1" customWidth="1"/>
    <col min="23" max="23" width="8.42578125" style="1" customWidth="1"/>
    <col min="24" max="24" width="12.42578125" style="1" customWidth="1"/>
    <col min="25" max="25" width="13.42578125" style="1" customWidth="1"/>
    <col min="26" max="16384" width="9.140625" style="1"/>
  </cols>
  <sheetData>
    <row r="1" spans="1:26" ht="13.5" customHeight="1" x14ac:dyDescent="0.2">
      <c r="A1" s="284" t="s">
        <v>132</v>
      </c>
      <c r="B1" s="284"/>
      <c r="C1" s="284"/>
      <c r="D1" s="284"/>
      <c r="E1" s="284"/>
      <c r="F1" s="284"/>
      <c r="G1" s="284"/>
      <c r="H1" s="284"/>
      <c r="I1" s="284"/>
      <c r="J1" s="284"/>
      <c r="K1" s="284"/>
      <c r="M1" s="295" t="s">
        <v>21</v>
      </c>
      <c r="N1" s="295"/>
      <c r="O1" s="295"/>
      <c r="P1" s="295"/>
      <c r="Q1" s="295"/>
      <c r="R1" s="295"/>
      <c r="S1" s="295"/>
      <c r="T1" s="295"/>
    </row>
    <row r="2" spans="1:26" ht="13.5" customHeight="1" x14ac:dyDescent="0.25">
      <c r="A2" s="284"/>
      <c r="B2" s="284"/>
      <c r="C2" s="284"/>
      <c r="D2" s="284"/>
      <c r="E2" s="284"/>
      <c r="F2" s="284"/>
      <c r="G2" s="284"/>
      <c r="H2" s="284"/>
      <c r="I2" s="284"/>
      <c r="J2" s="284"/>
      <c r="K2" s="284"/>
      <c r="Z2"/>
    </row>
    <row r="3" spans="1:26" ht="13.5" customHeight="1" x14ac:dyDescent="0.25">
      <c r="A3" s="285" t="s">
        <v>88</v>
      </c>
      <c r="B3" s="285"/>
      <c r="C3" s="285"/>
      <c r="D3" s="285"/>
      <c r="E3" s="285"/>
      <c r="F3" s="285"/>
      <c r="G3" s="285"/>
      <c r="H3" s="285"/>
      <c r="I3" s="285"/>
      <c r="J3" s="285"/>
      <c r="K3" s="285"/>
      <c r="M3" s="297"/>
      <c r="N3" s="298"/>
      <c r="O3" s="271" t="s">
        <v>37</v>
      </c>
      <c r="P3" s="272"/>
      <c r="Q3" s="273"/>
      <c r="R3" s="271" t="s">
        <v>38</v>
      </c>
      <c r="S3" s="272"/>
      <c r="T3" s="273"/>
      <c r="U3" s="308" t="str">
        <f>IF(O4&gt;=22,"Corect","Trebuie alocate cel puțin 22 de ore pe săptămână")</f>
        <v>Corect</v>
      </c>
      <c r="V3" s="309"/>
      <c r="W3" s="309"/>
      <c r="X3" s="309"/>
      <c r="Y3"/>
      <c r="Z3"/>
    </row>
    <row r="4" spans="1:26" ht="13.5" customHeight="1" x14ac:dyDescent="0.25">
      <c r="A4" s="285" t="s">
        <v>135</v>
      </c>
      <c r="B4" s="285"/>
      <c r="C4" s="285"/>
      <c r="D4" s="285"/>
      <c r="E4" s="285"/>
      <c r="F4" s="285"/>
      <c r="G4" s="285"/>
      <c r="H4" s="285"/>
      <c r="I4" s="285"/>
      <c r="J4" s="285"/>
      <c r="K4" s="285"/>
      <c r="M4" s="224" t="s">
        <v>14</v>
      </c>
      <c r="N4" s="226"/>
      <c r="O4" s="274">
        <f>N53</f>
        <v>23</v>
      </c>
      <c r="P4" s="275"/>
      <c r="Q4" s="276"/>
      <c r="R4" s="274">
        <f>N71</f>
        <v>24</v>
      </c>
      <c r="S4" s="275"/>
      <c r="T4" s="276"/>
      <c r="U4" s="308" t="str">
        <f>IF(R4&gt;=22,"Corect","Trebuie alocate cel puțin 22 de ore pe săptămână")</f>
        <v>Corect</v>
      </c>
      <c r="V4" s="309"/>
      <c r="W4" s="309"/>
      <c r="X4" s="309"/>
      <c r="Y4"/>
      <c r="Z4"/>
    </row>
    <row r="5" spans="1:26" ht="13.5" customHeight="1" x14ac:dyDescent="0.25">
      <c r="A5" s="4"/>
      <c r="B5" s="4"/>
      <c r="C5" s="4"/>
      <c r="D5" s="4"/>
      <c r="E5" s="4"/>
      <c r="F5" s="4"/>
      <c r="G5" s="4"/>
      <c r="H5" s="4"/>
      <c r="I5" s="4"/>
      <c r="J5" s="4"/>
      <c r="K5" s="4"/>
      <c r="M5" s="224" t="s">
        <v>15</v>
      </c>
      <c r="N5" s="226"/>
      <c r="O5" s="274">
        <f>N89</f>
        <v>27</v>
      </c>
      <c r="P5" s="275"/>
      <c r="Q5" s="276"/>
      <c r="R5" s="274">
        <f>N104</f>
        <v>25</v>
      </c>
      <c r="S5" s="275"/>
      <c r="T5" s="276"/>
      <c r="U5" s="308" t="str">
        <f>IF(O5&gt;=22,"Corect","Trebuie alocate cel puțin 22 de ore pe săptămână")</f>
        <v>Corect</v>
      </c>
      <c r="V5" s="309"/>
      <c r="W5" s="309"/>
      <c r="X5" s="309"/>
      <c r="Y5"/>
      <c r="Z5"/>
    </row>
    <row r="6" spans="1:26" ht="13.5" customHeight="1" x14ac:dyDescent="0.25">
      <c r="A6" s="305" t="s">
        <v>264</v>
      </c>
      <c r="B6" s="305"/>
      <c r="C6" s="305"/>
      <c r="D6" s="305"/>
      <c r="E6" s="305"/>
      <c r="F6" s="305"/>
      <c r="G6" s="305"/>
      <c r="H6" s="305"/>
      <c r="I6" s="305"/>
      <c r="J6" s="305"/>
      <c r="K6" s="305"/>
      <c r="M6" s="224" t="s">
        <v>16</v>
      </c>
      <c r="N6" s="226"/>
      <c r="O6" s="274">
        <f>N118</f>
        <v>22</v>
      </c>
      <c r="P6" s="275"/>
      <c r="Q6" s="276"/>
      <c r="R6" s="274">
        <f>N131</f>
        <v>24</v>
      </c>
      <c r="S6" s="275"/>
      <c r="T6" s="276"/>
      <c r="U6" s="308" t="str">
        <f>IF(R5&gt;=22,"Corect","Trebuie alocate cel puțin 22 de ore pe săptămână")</f>
        <v>Corect</v>
      </c>
      <c r="V6" s="309"/>
      <c r="W6" s="309"/>
      <c r="X6" s="309"/>
      <c r="Y6"/>
      <c r="Z6"/>
    </row>
    <row r="7" spans="1:26" ht="13.5" customHeight="1" x14ac:dyDescent="0.25">
      <c r="A7" s="305" t="s">
        <v>265</v>
      </c>
      <c r="B7" s="305"/>
      <c r="C7" s="305"/>
      <c r="D7" s="305"/>
      <c r="E7" s="305"/>
      <c r="F7" s="305"/>
      <c r="G7" s="305"/>
      <c r="H7" s="305"/>
      <c r="I7" s="305"/>
      <c r="J7" s="305"/>
      <c r="K7" s="305"/>
      <c r="M7" s="56"/>
      <c r="U7" s="308" t="str">
        <f>IF(O6&gt;=22,"Corect","Trebuie alocate cel puțin 22 de ore pe săptămână")</f>
        <v>Corect</v>
      </c>
      <c r="V7" s="309"/>
      <c r="W7" s="309"/>
      <c r="X7" s="309"/>
      <c r="Y7"/>
      <c r="Z7"/>
    </row>
    <row r="8" spans="1:26" ht="13.5" customHeight="1" x14ac:dyDescent="0.25">
      <c r="A8" s="305"/>
      <c r="B8" s="305"/>
      <c r="C8" s="305"/>
      <c r="D8" s="305"/>
      <c r="E8" s="305"/>
      <c r="F8" s="305"/>
      <c r="G8" s="305"/>
      <c r="H8" s="305"/>
      <c r="I8" s="305"/>
      <c r="J8" s="305"/>
      <c r="K8" s="305"/>
      <c r="M8" s="325" t="s">
        <v>134</v>
      </c>
      <c r="N8" s="325"/>
      <c r="O8" s="325"/>
      <c r="P8" s="325"/>
      <c r="Q8" s="325"/>
      <c r="R8" s="325"/>
      <c r="S8" s="325"/>
      <c r="T8" s="325"/>
      <c r="U8" s="308" t="str">
        <f>IF(R6&gt;=22,"Corect","Trebuie alocate cel puțin 22 de ore pe săptămână")</f>
        <v>Corect</v>
      </c>
      <c r="V8" s="309"/>
      <c r="W8" s="309"/>
      <c r="X8" s="309"/>
      <c r="Y8"/>
      <c r="Z8"/>
    </row>
    <row r="9" spans="1:26" ht="13.5" customHeight="1" x14ac:dyDescent="0.25">
      <c r="A9" s="277" t="s">
        <v>266</v>
      </c>
      <c r="B9" s="277"/>
      <c r="C9" s="277"/>
      <c r="D9" s="277"/>
      <c r="E9" s="277"/>
      <c r="F9" s="277"/>
      <c r="G9" s="277"/>
      <c r="H9" s="277"/>
      <c r="I9" s="277"/>
      <c r="J9" s="277"/>
      <c r="K9" s="277"/>
      <c r="M9" s="325"/>
      <c r="N9" s="325"/>
      <c r="O9" s="325"/>
      <c r="P9" s="325"/>
      <c r="Q9" s="325"/>
      <c r="R9" s="325"/>
      <c r="S9" s="325"/>
      <c r="T9" s="325"/>
      <c r="U9"/>
      <c r="V9"/>
      <c r="W9"/>
      <c r="X9"/>
      <c r="Y9"/>
      <c r="Z9"/>
    </row>
    <row r="10" spans="1:26" ht="13.5" customHeight="1" x14ac:dyDescent="0.25">
      <c r="A10" s="277" t="s">
        <v>267</v>
      </c>
      <c r="B10" s="277"/>
      <c r="C10" s="277"/>
      <c r="D10" s="277"/>
      <c r="E10" s="277"/>
      <c r="F10" s="277"/>
      <c r="G10" s="277"/>
      <c r="H10" s="277"/>
      <c r="I10" s="277"/>
      <c r="J10" s="277"/>
      <c r="K10" s="277"/>
      <c r="M10" s="325"/>
      <c r="N10" s="325"/>
      <c r="O10" s="325"/>
      <c r="P10" s="325"/>
      <c r="Q10" s="325"/>
      <c r="R10" s="325"/>
      <c r="S10" s="325"/>
      <c r="T10" s="325"/>
      <c r="Y10"/>
      <c r="Z10"/>
    </row>
    <row r="11" spans="1:26" ht="13.5" customHeight="1" x14ac:dyDescent="0.25">
      <c r="A11" s="277" t="s">
        <v>18</v>
      </c>
      <c r="B11" s="277"/>
      <c r="C11" s="277"/>
      <c r="D11" s="277"/>
      <c r="E11" s="277"/>
      <c r="F11" s="277"/>
      <c r="G11" s="277"/>
      <c r="H11" s="277"/>
      <c r="I11" s="277"/>
      <c r="J11" s="277"/>
      <c r="K11" s="277"/>
      <c r="M11" s="325"/>
      <c r="N11" s="325"/>
      <c r="O11" s="325"/>
      <c r="P11" s="325"/>
      <c r="Q11" s="325"/>
      <c r="R11" s="325"/>
      <c r="S11" s="325"/>
      <c r="T11" s="325"/>
      <c r="U11" s="311" t="s">
        <v>97</v>
      </c>
      <c r="V11" s="311"/>
      <c r="W11" s="311"/>
      <c r="X11" s="311"/>
      <c r="Y11"/>
      <c r="Z11"/>
    </row>
    <row r="12" spans="1:26" ht="13.5" customHeight="1" x14ac:dyDescent="0.25">
      <c r="A12" s="277" t="s">
        <v>19</v>
      </c>
      <c r="B12" s="277"/>
      <c r="C12" s="277"/>
      <c r="D12" s="277"/>
      <c r="E12" s="277"/>
      <c r="F12" s="277"/>
      <c r="G12" s="277"/>
      <c r="H12" s="277"/>
      <c r="I12" s="277"/>
      <c r="J12" s="277"/>
      <c r="K12" s="277"/>
      <c r="M12" s="70"/>
      <c r="N12" s="70"/>
      <c r="O12" s="70"/>
      <c r="P12" s="70"/>
      <c r="Q12" s="70"/>
      <c r="R12" s="70"/>
      <c r="S12" s="70"/>
      <c r="T12" s="70"/>
      <c r="U12" s="311"/>
      <c r="V12" s="311"/>
      <c r="W12" s="311"/>
      <c r="X12" s="311"/>
      <c r="Y12"/>
      <c r="Z12"/>
    </row>
    <row r="13" spans="1:26" ht="13.5" customHeight="1" x14ac:dyDescent="0.25">
      <c r="A13" s="277"/>
      <c r="B13" s="277"/>
      <c r="C13" s="277"/>
      <c r="D13" s="277"/>
      <c r="E13" s="277"/>
      <c r="F13" s="277"/>
      <c r="G13" s="277"/>
      <c r="H13" s="277"/>
      <c r="I13" s="277"/>
      <c r="J13" s="277"/>
      <c r="K13" s="277"/>
      <c r="M13" s="304" t="s">
        <v>22</v>
      </c>
      <c r="N13" s="304"/>
      <c r="O13" s="304"/>
      <c r="P13" s="304"/>
      <c r="Q13" s="304"/>
      <c r="R13" s="304"/>
      <c r="S13" s="304"/>
      <c r="T13" s="304"/>
      <c r="U13" s="311"/>
      <c r="V13" s="311"/>
      <c r="W13" s="311"/>
      <c r="X13" s="311"/>
      <c r="Y13"/>
      <c r="Z13"/>
    </row>
    <row r="14" spans="1:26" ht="13.5" customHeight="1" x14ac:dyDescent="0.25">
      <c r="A14" s="333" t="s">
        <v>0</v>
      </c>
      <c r="B14" s="333"/>
      <c r="C14" s="333"/>
      <c r="D14" s="333"/>
      <c r="E14" s="333"/>
      <c r="F14" s="333"/>
      <c r="G14" s="333"/>
      <c r="H14" s="333"/>
      <c r="I14" s="333"/>
      <c r="J14" s="333"/>
      <c r="K14" s="333"/>
      <c r="M14" s="332" t="s">
        <v>211</v>
      </c>
      <c r="N14" s="304"/>
      <c r="O14" s="304"/>
      <c r="P14" s="304"/>
      <c r="Q14" s="304"/>
      <c r="R14" s="304"/>
      <c r="S14" s="304"/>
      <c r="T14" s="304"/>
      <c r="U14" s="311"/>
      <c r="V14" s="311"/>
      <c r="W14" s="311"/>
      <c r="X14" s="311"/>
      <c r="Y14"/>
      <c r="Z14"/>
    </row>
    <row r="15" spans="1:26" ht="13.5" customHeight="1" x14ac:dyDescent="0.25">
      <c r="A15" s="333" t="s">
        <v>1</v>
      </c>
      <c r="B15" s="333"/>
      <c r="C15" s="333"/>
      <c r="D15" s="333"/>
      <c r="E15" s="333"/>
      <c r="F15" s="333"/>
      <c r="G15" s="333"/>
      <c r="H15" s="333"/>
      <c r="I15" s="333"/>
      <c r="J15" s="333"/>
      <c r="K15" s="333"/>
      <c r="M15" s="305" t="s">
        <v>212</v>
      </c>
      <c r="N15" s="305"/>
      <c r="O15" s="305"/>
      <c r="P15" s="305"/>
      <c r="Q15" s="305"/>
      <c r="R15" s="305"/>
      <c r="S15" s="305"/>
      <c r="T15" s="305"/>
      <c r="U15" s="311"/>
      <c r="V15" s="311"/>
      <c r="W15" s="311"/>
      <c r="X15" s="311"/>
      <c r="Y15"/>
      <c r="Z15"/>
    </row>
    <row r="16" spans="1:26" ht="13.5" customHeight="1" x14ac:dyDescent="0.2">
      <c r="A16" s="313" t="s">
        <v>284</v>
      </c>
      <c r="B16" s="277"/>
      <c r="C16" s="277"/>
      <c r="D16" s="277"/>
      <c r="E16" s="277"/>
      <c r="F16" s="277"/>
      <c r="G16" s="277"/>
      <c r="H16" s="277"/>
      <c r="I16" s="277"/>
      <c r="J16" s="277"/>
      <c r="K16" s="277"/>
      <c r="M16" s="305"/>
      <c r="N16" s="305"/>
      <c r="O16" s="305"/>
      <c r="P16" s="305"/>
      <c r="Q16" s="305"/>
      <c r="R16" s="305"/>
      <c r="S16" s="305"/>
      <c r="T16" s="305"/>
      <c r="U16" s="311"/>
      <c r="V16" s="311"/>
      <c r="W16" s="311"/>
      <c r="X16" s="311"/>
      <c r="Y16" s="4"/>
      <c r="Z16" s="4"/>
    </row>
    <row r="17" spans="1:28" ht="13.5" customHeight="1" x14ac:dyDescent="0.2">
      <c r="A17" s="333" t="s">
        <v>268</v>
      </c>
      <c r="B17" s="277"/>
      <c r="C17" s="277"/>
      <c r="D17" s="277"/>
      <c r="E17" s="277"/>
      <c r="F17" s="277"/>
      <c r="G17" s="277"/>
      <c r="H17" s="277"/>
      <c r="I17" s="277"/>
      <c r="J17" s="277"/>
      <c r="K17" s="277"/>
      <c r="M17" s="305" t="s">
        <v>270</v>
      </c>
      <c r="N17" s="305"/>
      <c r="O17" s="305"/>
      <c r="P17" s="305"/>
      <c r="Q17" s="305"/>
      <c r="R17" s="305"/>
      <c r="S17" s="305"/>
      <c r="T17" s="305"/>
      <c r="U17" s="4"/>
      <c r="V17" s="4"/>
      <c r="W17" s="4"/>
      <c r="X17" s="4"/>
      <c r="Y17" s="4"/>
      <c r="Z17" s="4"/>
    </row>
    <row r="18" spans="1:28" ht="13.5" customHeight="1" x14ac:dyDescent="0.2">
      <c r="A18" s="296" t="s">
        <v>286</v>
      </c>
      <c r="B18" s="277"/>
      <c r="C18" s="277"/>
      <c r="D18" s="277"/>
      <c r="E18" s="277"/>
      <c r="F18" s="277"/>
      <c r="G18" s="277"/>
      <c r="H18" s="277"/>
      <c r="I18" s="277"/>
      <c r="J18" s="277"/>
      <c r="K18" s="277"/>
      <c r="M18" s="305"/>
      <c r="N18" s="305"/>
      <c r="O18" s="305"/>
      <c r="P18" s="305"/>
      <c r="Q18" s="305"/>
      <c r="R18" s="305"/>
      <c r="S18" s="305"/>
      <c r="T18" s="305"/>
      <c r="U18" s="68" t="s">
        <v>285</v>
      </c>
      <c r="V18" s="69"/>
      <c r="W18" s="69"/>
      <c r="X18" s="69"/>
      <c r="Y18" s="4"/>
      <c r="Z18" s="4"/>
    </row>
    <row r="19" spans="1:28" ht="13.5" customHeight="1" x14ac:dyDescent="0.2">
      <c r="A19" s="277" t="s">
        <v>73</v>
      </c>
      <c r="B19" s="277"/>
      <c r="C19" s="277"/>
      <c r="D19" s="277"/>
      <c r="E19" s="277"/>
      <c r="F19" s="277"/>
      <c r="G19" s="277"/>
      <c r="H19" s="277"/>
      <c r="I19" s="277"/>
      <c r="J19" s="277"/>
      <c r="K19" s="277"/>
      <c r="M19" s="326" t="s">
        <v>213</v>
      </c>
      <c r="N19" s="326"/>
      <c r="O19" s="326"/>
      <c r="P19" s="326"/>
      <c r="Q19" s="326"/>
      <c r="R19" s="326"/>
      <c r="S19" s="326"/>
      <c r="T19" s="326"/>
      <c r="U19" s="30"/>
      <c r="V19" s="4"/>
      <c r="W19" s="4"/>
      <c r="X19" s="4"/>
      <c r="Y19" s="4"/>
      <c r="Z19" s="4"/>
    </row>
    <row r="20" spans="1:28" ht="13.5" customHeight="1" x14ac:dyDescent="0.2">
      <c r="A20" s="277" t="s">
        <v>89</v>
      </c>
      <c r="B20" s="277"/>
      <c r="C20" s="277"/>
      <c r="D20" s="277"/>
      <c r="E20" s="277"/>
      <c r="F20" s="277"/>
      <c r="G20" s="277"/>
      <c r="H20" s="277"/>
      <c r="I20" s="277"/>
      <c r="J20" s="277"/>
      <c r="K20" s="277"/>
      <c r="M20" s="326"/>
      <c r="N20" s="326"/>
      <c r="O20" s="326"/>
      <c r="P20" s="326"/>
      <c r="Q20" s="326"/>
      <c r="R20" s="326"/>
      <c r="S20" s="326"/>
      <c r="T20" s="326"/>
      <c r="U20" s="30"/>
      <c r="V20" s="30"/>
      <c r="W20" s="30"/>
      <c r="X20" s="30"/>
      <c r="Y20" s="30"/>
      <c r="Z20" s="30"/>
      <c r="AA20" s="30"/>
      <c r="AB20" s="30"/>
    </row>
    <row r="21" spans="1:28" ht="13.5" customHeight="1" x14ac:dyDescent="0.2">
      <c r="A21" s="277" t="s">
        <v>269</v>
      </c>
      <c r="B21" s="277"/>
      <c r="C21" s="277"/>
      <c r="D21" s="277"/>
      <c r="E21" s="277"/>
      <c r="F21" s="277"/>
      <c r="G21" s="277"/>
      <c r="H21" s="277"/>
      <c r="I21" s="277"/>
      <c r="J21" s="277"/>
      <c r="K21" s="277"/>
      <c r="M21" s="305" t="s">
        <v>214</v>
      </c>
      <c r="N21" s="305"/>
      <c r="O21" s="305"/>
      <c r="P21" s="305"/>
      <c r="Q21" s="305"/>
      <c r="R21" s="305"/>
      <c r="S21" s="305"/>
      <c r="T21" s="305"/>
      <c r="U21" s="30"/>
      <c r="V21" s="30"/>
      <c r="W21" s="30"/>
      <c r="X21" s="30"/>
      <c r="Y21" s="30"/>
      <c r="Z21" s="30"/>
      <c r="AA21" s="30"/>
      <c r="AB21" s="30"/>
    </row>
    <row r="22" spans="1:28" ht="13.5" customHeight="1" x14ac:dyDescent="0.2">
      <c r="A22" s="327" t="s">
        <v>113</v>
      </c>
      <c r="B22" s="327"/>
      <c r="C22" s="327"/>
      <c r="D22" s="327"/>
      <c r="E22" s="327"/>
      <c r="F22" s="327"/>
      <c r="G22" s="327"/>
      <c r="H22" s="327"/>
      <c r="I22" s="327"/>
      <c r="J22" s="327"/>
      <c r="K22" s="327"/>
      <c r="M22" s="305"/>
      <c r="N22" s="305"/>
      <c r="O22" s="305"/>
      <c r="P22" s="305"/>
      <c r="Q22" s="305"/>
      <c r="R22" s="305"/>
      <c r="S22" s="305"/>
      <c r="T22" s="305"/>
      <c r="U22" s="30"/>
      <c r="V22" s="30"/>
      <c r="W22" s="30"/>
      <c r="X22" s="30"/>
      <c r="Y22" s="30"/>
      <c r="Z22" s="30"/>
      <c r="AA22" s="30"/>
      <c r="AB22" s="30"/>
    </row>
    <row r="23" spans="1:28" ht="13.5" customHeight="1" x14ac:dyDescent="0.2">
      <c r="A23" s="327"/>
      <c r="B23" s="327"/>
      <c r="C23" s="327"/>
      <c r="D23" s="327"/>
      <c r="E23" s="327"/>
      <c r="F23" s="327"/>
      <c r="G23" s="327"/>
      <c r="H23" s="327"/>
      <c r="I23" s="327"/>
      <c r="J23" s="327"/>
      <c r="K23" s="327"/>
      <c r="M23" s="2"/>
      <c r="N23" s="2"/>
      <c r="O23" s="2"/>
      <c r="P23" s="2"/>
      <c r="Q23" s="2"/>
      <c r="R23" s="2"/>
      <c r="S23" s="2"/>
      <c r="T23" s="2"/>
      <c r="U23" s="30"/>
      <c r="V23" s="30"/>
      <c r="W23" s="30"/>
      <c r="X23" s="30"/>
      <c r="Y23" s="30"/>
      <c r="Z23" s="30"/>
      <c r="AA23" s="30"/>
      <c r="AB23" s="30"/>
    </row>
    <row r="24" spans="1:28" ht="13.5" customHeight="1" x14ac:dyDescent="0.2">
      <c r="A24" s="327"/>
      <c r="B24" s="327"/>
      <c r="C24" s="327"/>
      <c r="D24" s="327"/>
      <c r="E24" s="327"/>
      <c r="F24" s="327"/>
      <c r="G24" s="327"/>
      <c r="H24" s="327"/>
      <c r="I24" s="327"/>
      <c r="J24" s="327"/>
      <c r="K24" s="327"/>
      <c r="M24" s="327" t="s">
        <v>101</v>
      </c>
      <c r="N24" s="327"/>
      <c r="O24" s="327"/>
      <c r="P24" s="327"/>
      <c r="Q24" s="327"/>
      <c r="R24" s="327"/>
      <c r="S24" s="327"/>
      <c r="T24" s="327"/>
      <c r="U24" s="30"/>
      <c r="V24" s="30"/>
      <c r="W24" s="30"/>
      <c r="X24" s="30"/>
      <c r="Y24" s="30"/>
      <c r="Z24" s="30"/>
      <c r="AA24" s="30"/>
      <c r="AB24" s="30"/>
    </row>
    <row r="25" spans="1:28" ht="13.5" customHeight="1" x14ac:dyDescent="0.2">
      <c r="A25" s="327"/>
      <c r="B25" s="327"/>
      <c r="C25" s="327"/>
      <c r="D25" s="327"/>
      <c r="E25" s="327"/>
      <c r="F25" s="327"/>
      <c r="G25" s="327"/>
      <c r="H25" s="327"/>
      <c r="I25" s="327"/>
      <c r="J25" s="327"/>
      <c r="K25" s="327"/>
      <c r="M25" s="327"/>
      <c r="N25" s="327"/>
      <c r="O25" s="327"/>
      <c r="P25" s="327"/>
      <c r="Q25" s="327"/>
      <c r="R25" s="327"/>
      <c r="S25" s="327"/>
      <c r="T25" s="327"/>
      <c r="U25" s="30"/>
      <c r="V25" s="30"/>
      <c r="W25" s="30"/>
      <c r="X25" s="30"/>
      <c r="Y25" s="30"/>
      <c r="Z25" s="30"/>
      <c r="AA25" s="30"/>
      <c r="AB25" s="30"/>
    </row>
    <row r="26" spans="1:28" ht="13.5" customHeight="1" x14ac:dyDescent="0.2">
      <c r="A26" s="327"/>
      <c r="B26" s="327"/>
      <c r="C26" s="327"/>
      <c r="D26" s="327"/>
      <c r="E26" s="327"/>
      <c r="F26" s="327"/>
      <c r="G26" s="327"/>
      <c r="H26" s="327"/>
      <c r="I26" s="327"/>
      <c r="J26" s="327"/>
      <c r="K26" s="327"/>
      <c r="M26" s="327"/>
      <c r="N26" s="327"/>
      <c r="O26" s="327"/>
      <c r="P26" s="327"/>
      <c r="Q26" s="327"/>
      <c r="R26" s="327"/>
      <c r="S26" s="327"/>
      <c r="T26" s="327"/>
      <c r="U26" s="4"/>
      <c r="V26" s="4"/>
      <c r="W26" s="4"/>
      <c r="X26" s="4"/>
      <c r="Y26" s="4"/>
      <c r="Z26" s="4"/>
    </row>
    <row r="27" spans="1:28" ht="13.5" customHeight="1" x14ac:dyDescent="0.2">
      <c r="A27" s="110" t="s">
        <v>17</v>
      </c>
      <c r="B27" s="110"/>
      <c r="C27" s="110"/>
      <c r="D27" s="110"/>
      <c r="E27" s="110"/>
      <c r="F27" s="110"/>
      <c r="G27" s="110"/>
      <c r="H27" s="110"/>
      <c r="I27" s="110"/>
      <c r="J27" s="110"/>
      <c r="K27" s="110"/>
      <c r="M27" s="327"/>
      <c r="N27" s="327"/>
      <c r="O27" s="327"/>
      <c r="P27" s="327"/>
      <c r="Q27" s="327"/>
      <c r="R27" s="327"/>
      <c r="S27" s="327"/>
      <c r="T27" s="327"/>
      <c r="U27" s="4"/>
      <c r="V27" s="4"/>
      <c r="W27" s="4"/>
      <c r="X27" s="4"/>
      <c r="Y27" s="4"/>
      <c r="Z27" s="4"/>
    </row>
    <row r="28" spans="1:28" ht="13.5" customHeight="1" x14ac:dyDescent="0.2">
      <c r="A28" s="279"/>
      <c r="B28" s="196" t="s">
        <v>2</v>
      </c>
      <c r="C28" s="198"/>
      <c r="D28" s="196" t="s">
        <v>3</v>
      </c>
      <c r="E28" s="197"/>
      <c r="F28" s="198"/>
      <c r="G28" s="190" t="s">
        <v>20</v>
      </c>
      <c r="H28" s="190" t="s">
        <v>10</v>
      </c>
      <c r="I28" s="196" t="s">
        <v>4</v>
      </c>
      <c r="J28" s="197"/>
      <c r="K28" s="198"/>
      <c r="M28" s="327"/>
      <c r="N28" s="327"/>
      <c r="O28" s="327"/>
      <c r="P28" s="327"/>
      <c r="Q28" s="327"/>
      <c r="R28" s="327"/>
      <c r="S28" s="327"/>
      <c r="T28" s="327"/>
    </row>
    <row r="29" spans="1:28" ht="13.5" customHeight="1" x14ac:dyDescent="0.2">
      <c r="A29" s="280"/>
      <c r="B29" s="199"/>
      <c r="C29" s="201"/>
      <c r="D29" s="199"/>
      <c r="E29" s="200"/>
      <c r="F29" s="201"/>
      <c r="G29" s="191"/>
      <c r="H29" s="191"/>
      <c r="I29" s="199"/>
      <c r="J29" s="200"/>
      <c r="K29" s="201"/>
      <c r="M29" s="30"/>
      <c r="N29" s="30"/>
      <c r="O29" s="30"/>
      <c r="P29" s="30"/>
      <c r="Q29" s="30"/>
      <c r="R29" s="30"/>
      <c r="S29" s="30"/>
      <c r="T29" s="30"/>
    </row>
    <row r="30" spans="1:28" ht="13.5" customHeight="1" x14ac:dyDescent="0.2">
      <c r="A30" s="281"/>
      <c r="B30" s="3" t="s">
        <v>5</v>
      </c>
      <c r="C30" s="3" t="s">
        <v>6</v>
      </c>
      <c r="D30" s="3" t="s">
        <v>7</v>
      </c>
      <c r="E30" s="3" t="s">
        <v>8</v>
      </c>
      <c r="F30" s="3" t="s">
        <v>9</v>
      </c>
      <c r="G30" s="192"/>
      <c r="H30" s="192"/>
      <c r="I30" s="3" t="s">
        <v>11</v>
      </c>
      <c r="J30" s="3" t="s">
        <v>12</v>
      </c>
      <c r="K30" s="3" t="s">
        <v>13</v>
      </c>
      <c r="M30" s="305" t="s">
        <v>137</v>
      </c>
      <c r="N30" s="305"/>
      <c r="O30" s="305"/>
      <c r="P30" s="305"/>
      <c r="Q30" s="305"/>
      <c r="R30" s="305"/>
      <c r="S30" s="305"/>
      <c r="T30" s="305"/>
    </row>
    <row r="31" spans="1:28" ht="13.5" customHeight="1" x14ac:dyDescent="0.2">
      <c r="A31" s="25" t="s">
        <v>14</v>
      </c>
      <c r="B31" s="24">
        <v>14</v>
      </c>
      <c r="C31" s="24">
        <v>14</v>
      </c>
      <c r="D31" s="12">
        <v>3</v>
      </c>
      <c r="E31" s="12">
        <v>3</v>
      </c>
      <c r="F31" s="12">
        <v>2</v>
      </c>
      <c r="G31" s="12"/>
      <c r="H31" s="12">
        <v>3</v>
      </c>
      <c r="I31" s="12">
        <v>3</v>
      </c>
      <c r="J31" s="12">
        <v>1</v>
      </c>
      <c r="K31" s="12">
        <v>9</v>
      </c>
      <c r="L31" s="18"/>
      <c r="M31" s="305"/>
      <c r="N31" s="305"/>
      <c r="O31" s="305"/>
      <c r="P31" s="305"/>
      <c r="Q31" s="305"/>
      <c r="R31" s="305"/>
      <c r="S31" s="305"/>
      <c r="T31" s="305"/>
      <c r="U31" s="310" t="str">
        <f t="shared" ref="U31" si="0">IF(SUM(B31:K31)=52,"Corect","Suma trebuie să fie 52")</f>
        <v>Corect</v>
      </c>
      <c r="V31" s="310"/>
    </row>
    <row r="32" spans="1:28" ht="13.5" customHeight="1" x14ac:dyDescent="0.2">
      <c r="A32" s="25" t="s">
        <v>15</v>
      </c>
      <c r="B32" s="24">
        <v>14</v>
      </c>
      <c r="C32" s="24">
        <v>14</v>
      </c>
      <c r="D32" s="12">
        <v>3</v>
      </c>
      <c r="E32" s="12">
        <v>3</v>
      </c>
      <c r="F32" s="12">
        <v>2</v>
      </c>
      <c r="G32" s="12"/>
      <c r="H32" s="12">
        <v>3</v>
      </c>
      <c r="I32" s="12">
        <v>3</v>
      </c>
      <c r="J32" s="12">
        <v>1</v>
      </c>
      <c r="K32" s="12">
        <v>9</v>
      </c>
      <c r="M32" s="305"/>
      <c r="N32" s="305"/>
      <c r="O32" s="305"/>
      <c r="P32" s="305"/>
      <c r="Q32" s="305"/>
      <c r="R32" s="305"/>
      <c r="S32" s="305"/>
      <c r="T32" s="305"/>
      <c r="U32" s="310" t="str">
        <f t="shared" ref="U32:U33" si="1">IF(SUM(B32:K32)=52,"Corect","Suma trebuie să fie 52")</f>
        <v>Corect</v>
      </c>
      <c r="V32" s="310"/>
    </row>
    <row r="33" spans="1:24" ht="13.5" customHeight="1" x14ac:dyDescent="0.2">
      <c r="A33" s="26" t="s">
        <v>16</v>
      </c>
      <c r="B33" s="24">
        <v>14</v>
      </c>
      <c r="C33" s="24">
        <v>12</v>
      </c>
      <c r="D33" s="12">
        <v>3</v>
      </c>
      <c r="E33" s="12">
        <v>2</v>
      </c>
      <c r="F33" s="12">
        <v>2</v>
      </c>
      <c r="G33" s="12"/>
      <c r="H33" s="12">
        <v>3</v>
      </c>
      <c r="I33" s="12">
        <v>3</v>
      </c>
      <c r="J33" s="12">
        <v>1</v>
      </c>
      <c r="K33" s="12">
        <v>12</v>
      </c>
      <c r="M33" s="305"/>
      <c r="N33" s="305"/>
      <c r="O33" s="305"/>
      <c r="P33" s="305"/>
      <c r="Q33" s="305"/>
      <c r="R33" s="305"/>
      <c r="S33" s="305"/>
      <c r="T33" s="305"/>
      <c r="U33" s="310" t="str">
        <f t="shared" si="1"/>
        <v>Corect</v>
      </c>
      <c r="V33" s="310"/>
    </row>
    <row r="34" spans="1:24" ht="13.5" customHeight="1" x14ac:dyDescent="0.2">
      <c r="A34" s="328" t="s">
        <v>136</v>
      </c>
      <c r="B34" s="328"/>
      <c r="C34" s="328"/>
      <c r="D34" s="328"/>
      <c r="E34" s="328"/>
      <c r="F34" s="328"/>
      <c r="G34" s="328"/>
      <c r="H34" s="328"/>
      <c r="I34" s="328"/>
      <c r="J34" s="328"/>
      <c r="K34" s="328"/>
      <c r="M34" s="305"/>
      <c r="N34" s="305"/>
      <c r="O34" s="305"/>
      <c r="P34" s="305"/>
      <c r="Q34" s="305"/>
      <c r="R34" s="305"/>
      <c r="S34" s="305"/>
      <c r="T34" s="305"/>
    </row>
    <row r="35" spans="1:24" ht="13.5" customHeight="1" x14ac:dyDescent="0.2">
      <c r="A35" s="327"/>
      <c r="B35" s="327"/>
      <c r="C35" s="327"/>
      <c r="D35" s="327"/>
      <c r="E35" s="327"/>
      <c r="F35" s="327"/>
      <c r="G35" s="327"/>
      <c r="H35" s="327"/>
      <c r="I35" s="327"/>
      <c r="J35" s="327"/>
      <c r="K35" s="327"/>
      <c r="M35" s="305"/>
      <c r="N35" s="305"/>
      <c r="O35" s="305"/>
      <c r="P35" s="305"/>
      <c r="Q35" s="305"/>
      <c r="R35" s="305"/>
      <c r="S35" s="305"/>
      <c r="T35" s="305"/>
    </row>
    <row r="36" spans="1:24" ht="13.5" customHeight="1" x14ac:dyDescent="0.2">
      <c r="A36" s="327"/>
      <c r="B36" s="327"/>
      <c r="C36" s="327"/>
      <c r="D36" s="327"/>
      <c r="E36" s="327"/>
      <c r="F36" s="327"/>
      <c r="G36" s="327"/>
      <c r="H36" s="327"/>
      <c r="I36" s="327"/>
      <c r="J36" s="327"/>
      <c r="K36" s="327"/>
      <c r="M36" s="305"/>
      <c r="N36" s="305"/>
      <c r="O36" s="305"/>
      <c r="P36" s="305"/>
      <c r="Q36" s="305"/>
      <c r="R36" s="305"/>
      <c r="S36" s="305"/>
      <c r="T36" s="305"/>
    </row>
    <row r="37" spans="1:24" ht="13.5" customHeight="1" x14ac:dyDescent="0.2">
      <c r="A37" s="32"/>
      <c r="B37" s="32"/>
      <c r="C37" s="32"/>
      <c r="D37" s="32"/>
      <c r="E37" s="32"/>
      <c r="F37" s="32"/>
      <c r="G37" s="32"/>
      <c r="H37" s="32"/>
      <c r="I37" s="32"/>
      <c r="J37" s="32"/>
      <c r="K37" s="32"/>
      <c r="M37" s="30"/>
      <c r="N37" s="30"/>
      <c r="O37" s="30"/>
      <c r="P37" s="30"/>
      <c r="Q37" s="30"/>
      <c r="R37" s="30"/>
      <c r="S37" s="30"/>
      <c r="T37" s="30"/>
    </row>
    <row r="38" spans="1:24" x14ac:dyDescent="0.2">
      <c r="A38" s="278" t="s">
        <v>23</v>
      </c>
      <c r="B38" s="278"/>
      <c r="C38" s="278"/>
      <c r="D38" s="278"/>
      <c r="E38" s="278"/>
      <c r="F38" s="278"/>
      <c r="G38" s="278"/>
      <c r="H38" s="278"/>
      <c r="I38" s="278"/>
      <c r="J38" s="278"/>
      <c r="K38" s="278"/>
      <c r="L38" s="278"/>
      <c r="M38" s="278"/>
      <c r="N38" s="278"/>
      <c r="O38" s="278"/>
      <c r="P38" s="278"/>
      <c r="Q38" s="278"/>
      <c r="R38" s="278"/>
      <c r="S38" s="278"/>
      <c r="T38" s="278"/>
    </row>
    <row r="39" spans="1:24" x14ac:dyDescent="0.2">
      <c r="A39" s="278"/>
      <c r="B39" s="278"/>
      <c r="C39" s="278"/>
      <c r="D39" s="278"/>
      <c r="E39" s="278"/>
      <c r="F39" s="278"/>
      <c r="G39" s="278"/>
      <c r="H39" s="278"/>
      <c r="I39" s="278"/>
      <c r="J39" s="278"/>
      <c r="K39" s="278"/>
      <c r="L39" s="278"/>
      <c r="M39" s="278"/>
      <c r="N39" s="278"/>
      <c r="O39" s="278"/>
      <c r="P39" s="278"/>
      <c r="Q39" s="278"/>
      <c r="R39" s="278"/>
      <c r="S39" s="278"/>
      <c r="T39" s="278"/>
    </row>
    <row r="40" spans="1:24" x14ac:dyDescent="0.2">
      <c r="A40" s="181" t="s">
        <v>42</v>
      </c>
      <c r="B40" s="182"/>
      <c r="C40" s="182"/>
      <c r="D40" s="182"/>
      <c r="E40" s="182"/>
      <c r="F40" s="182"/>
      <c r="G40" s="182"/>
      <c r="H40" s="182"/>
      <c r="I40" s="182"/>
      <c r="J40" s="182"/>
      <c r="K40" s="182"/>
      <c r="L40" s="182"/>
      <c r="M40" s="182"/>
      <c r="N40" s="182"/>
      <c r="O40" s="182"/>
      <c r="P40" s="182"/>
      <c r="Q40" s="182"/>
      <c r="R40" s="182"/>
      <c r="S40" s="182"/>
      <c r="T40" s="183"/>
    </row>
    <row r="41" spans="1:24" x14ac:dyDescent="0.2">
      <c r="A41" s="187"/>
      <c r="B41" s="188"/>
      <c r="C41" s="188"/>
      <c r="D41" s="188"/>
      <c r="E41" s="188"/>
      <c r="F41" s="188"/>
      <c r="G41" s="188"/>
      <c r="H41" s="188"/>
      <c r="I41" s="188"/>
      <c r="J41" s="188"/>
      <c r="K41" s="188"/>
      <c r="L41" s="188"/>
      <c r="M41" s="188"/>
      <c r="N41" s="188"/>
      <c r="O41" s="188"/>
      <c r="P41" s="188"/>
      <c r="Q41" s="188"/>
      <c r="R41" s="188"/>
      <c r="S41" s="188"/>
      <c r="T41" s="189"/>
    </row>
    <row r="42" spans="1:24" x14ac:dyDescent="0.2">
      <c r="A42" s="178" t="s">
        <v>29</v>
      </c>
      <c r="B42" s="181" t="s">
        <v>28</v>
      </c>
      <c r="C42" s="182"/>
      <c r="D42" s="182"/>
      <c r="E42" s="182"/>
      <c r="F42" s="182"/>
      <c r="G42" s="182"/>
      <c r="H42" s="182"/>
      <c r="I42" s="183"/>
      <c r="J42" s="190" t="s">
        <v>40</v>
      </c>
      <c r="K42" s="196" t="s">
        <v>26</v>
      </c>
      <c r="L42" s="197"/>
      <c r="M42" s="198"/>
      <c r="N42" s="196" t="s">
        <v>41</v>
      </c>
      <c r="O42" s="197"/>
      <c r="P42" s="198"/>
      <c r="Q42" s="196" t="s">
        <v>25</v>
      </c>
      <c r="R42" s="197"/>
      <c r="S42" s="198"/>
      <c r="T42" s="190" t="s">
        <v>24</v>
      </c>
    </row>
    <row r="43" spans="1:24" x14ac:dyDescent="0.2">
      <c r="A43" s="179"/>
      <c r="B43" s="184"/>
      <c r="C43" s="185"/>
      <c r="D43" s="185"/>
      <c r="E43" s="185"/>
      <c r="F43" s="185"/>
      <c r="G43" s="185"/>
      <c r="H43" s="185"/>
      <c r="I43" s="186"/>
      <c r="J43" s="191"/>
      <c r="K43" s="199"/>
      <c r="L43" s="200"/>
      <c r="M43" s="201"/>
      <c r="N43" s="199"/>
      <c r="O43" s="200"/>
      <c r="P43" s="201"/>
      <c r="Q43" s="199"/>
      <c r="R43" s="200"/>
      <c r="S43" s="201"/>
      <c r="T43" s="191"/>
    </row>
    <row r="44" spans="1:24" x14ac:dyDescent="0.2">
      <c r="A44" s="180"/>
      <c r="B44" s="187"/>
      <c r="C44" s="188"/>
      <c r="D44" s="188"/>
      <c r="E44" s="188"/>
      <c r="F44" s="188"/>
      <c r="G44" s="188"/>
      <c r="H44" s="188"/>
      <c r="I44" s="189"/>
      <c r="J44" s="192"/>
      <c r="K44" s="3" t="s">
        <v>30</v>
      </c>
      <c r="L44" s="3" t="s">
        <v>31</v>
      </c>
      <c r="M44" s="3" t="s">
        <v>32</v>
      </c>
      <c r="N44" s="3" t="s">
        <v>36</v>
      </c>
      <c r="O44" s="3" t="s">
        <v>7</v>
      </c>
      <c r="P44" s="3" t="s">
        <v>33</v>
      </c>
      <c r="Q44" s="3" t="s">
        <v>34</v>
      </c>
      <c r="R44" s="3" t="s">
        <v>30</v>
      </c>
      <c r="S44" s="3" t="s">
        <v>35</v>
      </c>
      <c r="T44" s="192"/>
    </row>
    <row r="45" spans="1:24" ht="28.35" customHeight="1" x14ac:dyDescent="0.2">
      <c r="A45" s="16" t="s">
        <v>138</v>
      </c>
      <c r="B45" s="207" t="s">
        <v>139</v>
      </c>
      <c r="C45" s="208"/>
      <c r="D45" s="208"/>
      <c r="E45" s="208"/>
      <c r="F45" s="208"/>
      <c r="G45" s="208"/>
      <c r="H45" s="208"/>
      <c r="I45" s="209"/>
      <c r="J45" s="5">
        <v>5</v>
      </c>
      <c r="K45" s="5">
        <v>2</v>
      </c>
      <c r="L45" s="5">
        <v>1</v>
      </c>
      <c r="M45" s="5">
        <v>0</v>
      </c>
      <c r="N45" s="7">
        <f>K45+L45+M45</f>
        <v>3</v>
      </c>
      <c r="O45" s="8">
        <f>P45-N45</f>
        <v>6</v>
      </c>
      <c r="P45" s="8">
        <f>ROUND(PRODUCT(J45,25)/14,0)</f>
        <v>9</v>
      </c>
      <c r="Q45" s="11" t="s">
        <v>34</v>
      </c>
      <c r="R45" s="5"/>
      <c r="S45" s="12"/>
      <c r="T45" s="5" t="s">
        <v>140</v>
      </c>
    </row>
    <row r="46" spans="1:24" ht="28.35" customHeight="1" x14ac:dyDescent="0.2">
      <c r="A46" s="16" t="s">
        <v>141</v>
      </c>
      <c r="B46" s="207" t="s">
        <v>142</v>
      </c>
      <c r="C46" s="208"/>
      <c r="D46" s="208"/>
      <c r="E46" s="208"/>
      <c r="F46" s="208"/>
      <c r="G46" s="208"/>
      <c r="H46" s="208"/>
      <c r="I46" s="209"/>
      <c r="J46" s="5">
        <v>4</v>
      </c>
      <c r="K46" s="5">
        <v>2</v>
      </c>
      <c r="L46" s="5">
        <v>1</v>
      </c>
      <c r="M46" s="5">
        <v>0</v>
      </c>
      <c r="N46" s="7">
        <f t="shared" ref="N46:N49" si="2">K46+L46+M46</f>
        <v>3</v>
      </c>
      <c r="O46" s="8">
        <f t="shared" ref="O46:O49" si="3">P46-N46</f>
        <v>4</v>
      </c>
      <c r="P46" s="8">
        <f t="shared" ref="P46:P49" si="4">ROUND(PRODUCT(J46,25)/14,0)</f>
        <v>7</v>
      </c>
      <c r="Q46" s="11" t="s">
        <v>34</v>
      </c>
      <c r="R46" s="5"/>
      <c r="S46" s="12"/>
      <c r="T46" s="5" t="s">
        <v>143</v>
      </c>
    </row>
    <row r="47" spans="1:24" ht="19.7" customHeight="1" x14ac:dyDescent="0.2">
      <c r="A47" s="16" t="s">
        <v>144</v>
      </c>
      <c r="B47" s="207" t="s">
        <v>145</v>
      </c>
      <c r="C47" s="208"/>
      <c r="D47" s="208"/>
      <c r="E47" s="208"/>
      <c r="F47" s="208"/>
      <c r="G47" s="208"/>
      <c r="H47" s="208"/>
      <c r="I47" s="209"/>
      <c r="J47" s="5">
        <v>4</v>
      </c>
      <c r="K47" s="5">
        <v>2</v>
      </c>
      <c r="L47" s="5">
        <v>1</v>
      </c>
      <c r="M47" s="5">
        <v>0</v>
      </c>
      <c r="N47" s="7">
        <f t="shared" si="2"/>
        <v>3</v>
      </c>
      <c r="O47" s="8">
        <f t="shared" si="3"/>
        <v>4</v>
      </c>
      <c r="P47" s="8">
        <f t="shared" si="4"/>
        <v>7</v>
      </c>
      <c r="Q47" s="11" t="s">
        <v>34</v>
      </c>
      <c r="R47" s="5"/>
      <c r="S47" s="12"/>
      <c r="T47" s="62" t="s">
        <v>143</v>
      </c>
    </row>
    <row r="48" spans="1:24" ht="28.35" customHeight="1" x14ac:dyDescent="0.2">
      <c r="A48" s="16" t="s">
        <v>146</v>
      </c>
      <c r="B48" s="207" t="s">
        <v>147</v>
      </c>
      <c r="C48" s="208"/>
      <c r="D48" s="208"/>
      <c r="E48" s="208"/>
      <c r="F48" s="208"/>
      <c r="G48" s="208"/>
      <c r="H48" s="208"/>
      <c r="I48" s="209"/>
      <c r="J48" s="5">
        <v>5</v>
      </c>
      <c r="K48" s="5">
        <v>2</v>
      </c>
      <c r="L48" s="5">
        <v>0</v>
      </c>
      <c r="M48" s="5">
        <v>2</v>
      </c>
      <c r="N48" s="7">
        <f t="shared" si="2"/>
        <v>4</v>
      </c>
      <c r="O48" s="8">
        <f t="shared" si="3"/>
        <v>5</v>
      </c>
      <c r="P48" s="8">
        <f t="shared" si="4"/>
        <v>9</v>
      </c>
      <c r="Q48" s="11" t="s">
        <v>34</v>
      </c>
      <c r="R48" s="5"/>
      <c r="S48" s="12"/>
      <c r="T48" s="5" t="s">
        <v>143</v>
      </c>
      <c r="X48" s="1" t="s">
        <v>93</v>
      </c>
    </row>
    <row r="49" spans="1:25" ht="28.35" customHeight="1" x14ac:dyDescent="0.2">
      <c r="A49" s="16" t="s">
        <v>148</v>
      </c>
      <c r="B49" s="207" t="s">
        <v>149</v>
      </c>
      <c r="C49" s="208"/>
      <c r="D49" s="208"/>
      <c r="E49" s="208"/>
      <c r="F49" s="208"/>
      <c r="G49" s="208"/>
      <c r="H49" s="208"/>
      <c r="I49" s="209"/>
      <c r="J49" s="5">
        <v>4</v>
      </c>
      <c r="K49" s="5">
        <v>2</v>
      </c>
      <c r="L49" s="5">
        <v>1</v>
      </c>
      <c r="M49" s="5">
        <v>0</v>
      </c>
      <c r="N49" s="7">
        <f t="shared" si="2"/>
        <v>3</v>
      </c>
      <c r="O49" s="8">
        <f t="shared" si="3"/>
        <v>4</v>
      </c>
      <c r="P49" s="8">
        <f t="shared" si="4"/>
        <v>7</v>
      </c>
      <c r="Q49" s="11"/>
      <c r="R49" s="5" t="s">
        <v>30</v>
      </c>
      <c r="S49" s="12"/>
      <c r="T49" s="5" t="s">
        <v>143</v>
      </c>
    </row>
    <row r="50" spans="1:25" ht="28.35" customHeight="1" x14ac:dyDescent="0.2">
      <c r="A50" s="16" t="s">
        <v>150</v>
      </c>
      <c r="B50" s="207" t="s">
        <v>151</v>
      </c>
      <c r="C50" s="208"/>
      <c r="D50" s="208"/>
      <c r="E50" s="208"/>
      <c r="F50" s="208"/>
      <c r="G50" s="208"/>
      <c r="H50" s="208"/>
      <c r="I50" s="209"/>
      <c r="J50" s="5">
        <v>5</v>
      </c>
      <c r="K50" s="5">
        <v>2</v>
      </c>
      <c r="L50" s="5">
        <v>1</v>
      </c>
      <c r="M50" s="5">
        <v>0</v>
      </c>
      <c r="N50" s="7">
        <f>K50+L50+M50</f>
        <v>3</v>
      </c>
      <c r="O50" s="8">
        <f>P50-N50</f>
        <v>6</v>
      </c>
      <c r="P50" s="8">
        <f>ROUND(PRODUCT(J50,25)/14,0)</f>
        <v>9</v>
      </c>
      <c r="Q50" s="11"/>
      <c r="R50" s="5" t="s">
        <v>30</v>
      </c>
      <c r="S50" s="12"/>
      <c r="T50" s="5" t="s">
        <v>140</v>
      </c>
    </row>
    <row r="51" spans="1:25" ht="19.7" customHeight="1" x14ac:dyDescent="0.2">
      <c r="A51" s="46" t="s">
        <v>92</v>
      </c>
      <c r="B51" s="299" t="s">
        <v>125</v>
      </c>
      <c r="C51" s="300"/>
      <c r="D51" s="300"/>
      <c r="E51" s="300"/>
      <c r="F51" s="300"/>
      <c r="G51" s="300"/>
      <c r="H51" s="300"/>
      <c r="I51" s="301"/>
      <c r="J51" s="27">
        <v>3</v>
      </c>
      <c r="K51" s="27">
        <v>0</v>
      </c>
      <c r="L51" s="27">
        <v>2</v>
      </c>
      <c r="M51" s="27">
        <v>0</v>
      </c>
      <c r="N51" s="7">
        <f t="shared" ref="N51" si="5">K51+L51+M51</f>
        <v>2</v>
      </c>
      <c r="O51" s="8">
        <f t="shared" ref="O51" si="6">P51-N51</f>
        <v>3</v>
      </c>
      <c r="P51" s="8">
        <f t="shared" ref="P51:P52" si="7">ROUND(PRODUCT(J51,25)/14,0)</f>
        <v>5</v>
      </c>
      <c r="Q51" s="57"/>
      <c r="R51" s="58" t="s">
        <v>30</v>
      </c>
      <c r="S51" s="59"/>
      <c r="T51" s="58" t="s">
        <v>39</v>
      </c>
      <c r="U51" s="29"/>
      <c r="V51" s="29"/>
      <c r="W51" s="29"/>
      <c r="X51" s="29"/>
      <c r="Y51" s="29"/>
    </row>
    <row r="52" spans="1:25" ht="19.7" customHeight="1" x14ac:dyDescent="0.2">
      <c r="A52" s="17" t="s">
        <v>86</v>
      </c>
      <c r="B52" s="239" t="s">
        <v>127</v>
      </c>
      <c r="C52" s="240"/>
      <c r="D52" s="240"/>
      <c r="E52" s="240"/>
      <c r="F52" s="240"/>
      <c r="G52" s="240"/>
      <c r="H52" s="240"/>
      <c r="I52" s="241"/>
      <c r="J52" s="7">
        <v>2</v>
      </c>
      <c r="K52" s="7">
        <v>0</v>
      </c>
      <c r="L52" s="7">
        <v>2</v>
      </c>
      <c r="M52" s="7">
        <v>0</v>
      </c>
      <c r="N52" s="7">
        <f t="shared" ref="N52" si="8">K52+L52+M52</f>
        <v>2</v>
      </c>
      <c r="O52" s="8">
        <f t="shared" ref="O52" si="9">P52-N52</f>
        <v>2</v>
      </c>
      <c r="P52" s="8">
        <f t="shared" si="7"/>
        <v>4</v>
      </c>
      <c r="Q52" s="57"/>
      <c r="R52" s="58"/>
      <c r="S52" s="59" t="s">
        <v>35</v>
      </c>
      <c r="T52" s="58" t="s">
        <v>39</v>
      </c>
      <c r="U52" s="330" t="str">
        <f>IF(J53&gt;=32,"Corect","Sunt necesare cel puțin 32 de credite")</f>
        <v>Corect</v>
      </c>
      <c r="V52" s="331"/>
      <c r="W52" s="331"/>
      <c r="X52" s="29"/>
      <c r="Y52" s="29"/>
    </row>
    <row r="53" spans="1:25" x14ac:dyDescent="0.2">
      <c r="A53" s="9" t="s">
        <v>27</v>
      </c>
      <c r="B53" s="90"/>
      <c r="C53" s="265"/>
      <c r="D53" s="265"/>
      <c r="E53" s="265"/>
      <c r="F53" s="265"/>
      <c r="G53" s="265"/>
      <c r="H53" s="265"/>
      <c r="I53" s="91"/>
      <c r="J53" s="9">
        <f t="shared" ref="J53:P53" si="10">SUM(J45:J52)</f>
        <v>32</v>
      </c>
      <c r="K53" s="9">
        <f t="shared" si="10"/>
        <v>12</v>
      </c>
      <c r="L53" s="9">
        <f t="shared" si="10"/>
        <v>9</v>
      </c>
      <c r="M53" s="9">
        <f t="shared" si="10"/>
        <v>2</v>
      </c>
      <c r="N53" s="9">
        <f t="shared" si="10"/>
        <v>23</v>
      </c>
      <c r="O53" s="9">
        <f t="shared" si="10"/>
        <v>34</v>
      </c>
      <c r="P53" s="9">
        <f t="shared" si="10"/>
        <v>57</v>
      </c>
      <c r="Q53" s="9">
        <f>COUNTIF(Q45:Q52,"E")</f>
        <v>4</v>
      </c>
      <c r="R53" s="9">
        <f>COUNTIF(R45:R52,"C")</f>
        <v>3</v>
      </c>
      <c r="S53" s="9">
        <f>COUNTIF(S45:S52,"VP")</f>
        <v>1</v>
      </c>
      <c r="T53" s="44">
        <f>COUNTA(T45:T52)</f>
        <v>8</v>
      </c>
      <c r="U53" s="334" t="str">
        <f>IF(Q53&gt;=SUM(R53:S53),"Corect","E trebuie să fie cel puțin egal cu C+VP")</f>
        <v>Corect</v>
      </c>
      <c r="V53" s="334"/>
      <c r="W53" s="334"/>
    </row>
    <row r="54" spans="1:25" x14ac:dyDescent="0.2">
      <c r="A54" s="282" t="s">
        <v>100</v>
      </c>
      <c r="B54" s="282"/>
      <c r="C54" s="282"/>
      <c r="D54" s="282"/>
      <c r="E54" s="282"/>
      <c r="F54" s="282"/>
      <c r="G54" s="282"/>
      <c r="H54" s="282"/>
      <c r="I54" s="282"/>
      <c r="J54" s="282"/>
      <c r="K54" s="282"/>
      <c r="L54" s="282"/>
      <c r="M54" s="282"/>
      <c r="N54" s="282"/>
      <c r="O54" s="282"/>
      <c r="P54" s="282"/>
      <c r="Q54" s="282"/>
      <c r="R54" s="282"/>
      <c r="S54" s="282"/>
      <c r="T54" s="282"/>
    </row>
    <row r="55" spans="1:25" x14ac:dyDescent="0.2">
      <c r="A55" s="283"/>
      <c r="B55" s="283"/>
      <c r="C55" s="283"/>
      <c r="D55" s="283"/>
      <c r="E55" s="283"/>
      <c r="F55" s="283"/>
      <c r="G55" s="283"/>
      <c r="H55" s="283"/>
      <c r="I55" s="283"/>
      <c r="J55" s="283"/>
      <c r="K55" s="283"/>
      <c r="L55" s="283"/>
      <c r="M55" s="283"/>
      <c r="N55" s="283"/>
      <c r="O55" s="283"/>
      <c r="P55" s="283"/>
      <c r="Q55" s="283"/>
      <c r="R55" s="283"/>
      <c r="S55" s="283"/>
      <c r="T55" s="283"/>
    </row>
    <row r="56" spans="1:25" x14ac:dyDescent="0.2">
      <c r="A56" s="283"/>
      <c r="B56" s="283"/>
      <c r="C56" s="283"/>
      <c r="D56" s="283"/>
      <c r="E56" s="283"/>
      <c r="F56" s="283"/>
      <c r="G56" s="283"/>
      <c r="H56" s="283"/>
      <c r="I56" s="283"/>
      <c r="J56" s="283"/>
      <c r="K56" s="283"/>
      <c r="L56" s="283"/>
      <c r="M56" s="283"/>
      <c r="N56" s="283"/>
      <c r="O56" s="283"/>
      <c r="P56" s="283"/>
      <c r="Q56" s="283"/>
      <c r="R56" s="283"/>
      <c r="S56" s="283"/>
      <c r="T56" s="283"/>
    </row>
    <row r="57" spans="1:25" x14ac:dyDescent="0.2">
      <c r="A57" s="47"/>
      <c r="B57" s="47"/>
      <c r="C57" s="47"/>
      <c r="D57" s="47"/>
      <c r="E57" s="47"/>
      <c r="F57" s="47"/>
      <c r="G57" s="47"/>
      <c r="H57" s="47"/>
      <c r="I57" s="47"/>
      <c r="J57" s="47"/>
      <c r="K57" s="47"/>
      <c r="L57" s="47"/>
      <c r="M57" s="47"/>
      <c r="N57" s="47"/>
      <c r="O57" s="47"/>
      <c r="P57" s="47"/>
      <c r="Q57" s="47"/>
      <c r="R57" s="47"/>
      <c r="S57" s="47"/>
      <c r="T57" s="47"/>
    </row>
    <row r="58" spans="1:25" x14ac:dyDescent="0.2">
      <c r="A58" s="181" t="s">
        <v>43</v>
      </c>
      <c r="B58" s="182"/>
      <c r="C58" s="182"/>
      <c r="D58" s="182"/>
      <c r="E58" s="182"/>
      <c r="F58" s="182"/>
      <c r="G58" s="182"/>
      <c r="H58" s="182"/>
      <c r="I58" s="182"/>
      <c r="J58" s="182"/>
      <c r="K58" s="182"/>
      <c r="L58" s="182"/>
      <c r="M58" s="182"/>
      <c r="N58" s="182"/>
      <c r="O58" s="182"/>
      <c r="P58" s="182"/>
      <c r="Q58" s="182"/>
      <c r="R58" s="182"/>
      <c r="S58" s="182"/>
      <c r="T58" s="183"/>
    </row>
    <row r="59" spans="1:25" x14ac:dyDescent="0.2">
      <c r="A59" s="184"/>
      <c r="B59" s="185"/>
      <c r="C59" s="185"/>
      <c r="D59" s="185"/>
      <c r="E59" s="185"/>
      <c r="F59" s="185"/>
      <c r="G59" s="185"/>
      <c r="H59" s="185"/>
      <c r="I59" s="185"/>
      <c r="J59" s="185"/>
      <c r="K59" s="185"/>
      <c r="L59" s="185"/>
      <c r="M59" s="185"/>
      <c r="N59" s="185"/>
      <c r="O59" s="185"/>
      <c r="P59" s="185"/>
      <c r="Q59" s="185"/>
      <c r="R59" s="185"/>
      <c r="S59" s="185"/>
      <c r="T59" s="186"/>
    </row>
    <row r="60" spans="1:25" x14ac:dyDescent="0.2">
      <c r="A60" s="178" t="s">
        <v>29</v>
      </c>
      <c r="B60" s="181" t="s">
        <v>28</v>
      </c>
      <c r="C60" s="182"/>
      <c r="D60" s="182"/>
      <c r="E60" s="182"/>
      <c r="F60" s="182"/>
      <c r="G60" s="182"/>
      <c r="H60" s="182"/>
      <c r="I60" s="183"/>
      <c r="J60" s="190" t="s">
        <v>40</v>
      </c>
      <c r="K60" s="196" t="s">
        <v>26</v>
      </c>
      <c r="L60" s="197"/>
      <c r="M60" s="198"/>
      <c r="N60" s="196" t="s">
        <v>41</v>
      </c>
      <c r="O60" s="197"/>
      <c r="P60" s="198"/>
      <c r="Q60" s="196" t="s">
        <v>25</v>
      </c>
      <c r="R60" s="197"/>
      <c r="S60" s="198"/>
      <c r="T60" s="193" t="s">
        <v>24</v>
      </c>
    </row>
    <row r="61" spans="1:25" x14ac:dyDescent="0.2">
      <c r="A61" s="179"/>
      <c r="B61" s="184"/>
      <c r="C61" s="185"/>
      <c r="D61" s="185"/>
      <c r="E61" s="185"/>
      <c r="F61" s="185"/>
      <c r="G61" s="185"/>
      <c r="H61" s="185"/>
      <c r="I61" s="186"/>
      <c r="J61" s="191"/>
      <c r="K61" s="199"/>
      <c r="L61" s="200"/>
      <c r="M61" s="201"/>
      <c r="N61" s="199"/>
      <c r="O61" s="200"/>
      <c r="P61" s="201"/>
      <c r="Q61" s="199"/>
      <c r="R61" s="200"/>
      <c r="S61" s="201"/>
      <c r="T61" s="193"/>
    </row>
    <row r="62" spans="1:25" x14ac:dyDescent="0.2">
      <c r="A62" s="180"/>
      <c r="B62" s="187"/>
      <c r="C62" s="188"/>
      <c r="D62" s="188"/>
      <c r="E62" s="188"/>
      <c r="F62" s="188"/>
      <c r="G62" s="188"/>
      <c r="H62" s="188"/>
      <c r="I62" s="189"/>
      <c r="J62" s="192"/>
      <c r="K62" s="3" t="s">
        <v>30</v>
      </c>
      <c r="L62" s="3" t="s">
        <v>31</v>
      </c>
      <c r="M62" s="3" t="s">
        <v>32</v>
      </c>
      <c r="N62" s="3" t="s">
        <v>36</v>
      </c>
      <c r="O62" s="3" t="s">
        <v>7</v>
      </c>
      <c r="P62" s="3" t="s">
        <v>33</v>
      </c>
      <c r="Q62" s="3" t="s">
        <v>34</v>
      </c>
      <c r="R62" s="3" t="s">
        <v>30</v>
      </c>
      <c r="S62" s="3" t="s">
        <v>35</v>
      </c>
      <c r="T62" s="193"/>
    </row>
    <row r="63" spans="1:25" ht="19.7" customHeight="1" x14ac:dyDescent="0.2">
      <c r="A63" s="16" t="s">
        <v>152</v>
      </c>
      <c r="B63" s="211" t="s">
        <v>153</v>
      </c>
      <c r="C63" s="212"/>
      <c r="D63" s="212"/>
      <c r="E63" s="212"/>
      <c r="F63" s="212"/>
      <c r="G63" s="212"/>
      <c r="H63" s="212"/>
      <c r="I63" s="213"/>
      <c r="J63" s="5">
        <v>4</v>
      </c>
      <c r="K63" s="5">
        <v>0</v>
      </c>
      <c r="L63" s="5">
        <v>3</v>
      </c>
      <c r="M63" s="5">
        <v>0</v>
      </c>
      <c r="N63" s="7">
        <f>K63+L63+M63</f>
        <v>3</v>
      </c>
      <c r="O63" s="8">
        <f>P63-N63</f>
        <v>4</v>
      </c>
      <c r="P63" s="8">
        <f>ROUND(PRODUCT(J63,25)/14,0)</f>
        <v>7</v>
      </c>
      <c r="Q63" s="11" t="s">
        <v>34</v>
      </c>
      <c r="R63" s="5"/>
      <c r="S63" s="12"/>
      <c r="T63" s="5" t="s">
        <v>143</v>
      </c>
    </row>
    <row r="64" spans="1:25" ht="42.6" customHeight="1" x14ac:dyDescent="0.2">
      <c r="A64" s="16" t="s">
        <v>154</v>
      </c>
      <c r="B64" s="207" t="s">
        <v>155</v>
      </c>
      <c r="C64" s="208"/>
      <c r="D64" s="208"/>
      <c r="E64" s="208"/>
      <c r="F64" s="208"/>
      <c r="G64" s="208"/>
      <c r="H64" s="208"/>
      <c r="I64" s="209"/>
      <c r="J64" s="5">
        <v>4</v>
      </c>
      <c r="K64" s="5">
        <v>2</v>
      </c>
      <c r="L64" s="5">
        <v>1</v>
      </c>
      <c r="M64" s="5">
        <v>0</v>
      </c>
      <c r="N64" s="7">
        <f t="shared" ref="N64:N68" si="11">K64+L64+M64</f>
        <v>3</v>
      </c>
      <c r="O64" s="8">
        <f t="shared" ref="O64:O68" si="12">P64-N64</f>
        <v>4</v>
      </c>
      <c r="P64" s="8">
        <f t="shared" ref="P64:P68" si="13">ROUND(PRODUCT(J64,25)/14,0)</f>
        <v>7</v>
      </c>
      <c r="Q64" s="11" t="s">
        <v>34</v>
      </c>
      <c r="R64" s="5"/>
      <c r="S64" s="12"/>
      <c r="T64" s="5" t="s">
        <v>140</v>
      </c>
    </row>
    <row r="65" spans="1:25" ht="28.35" customHeight="1" x14ac:dyDescent="0.2">
      <c r="A65" s="16" t="s">
        <v>156</v>
      </c>
      <c r="B65" s="207" t="s">
        <v>157</v>
      </c>
      <c r="C65" s="208"/>
      <c r="D65" s="208"/>
      <c r="E65" s="208"/>
      <c r="F65" s="208"/>
      <c r="G65" s="208"/>
      <c r="H65" s="208"/>
      <c r="I65" s="209"/>
      <c r="J65" s="5">
        <v>7</v>
      </c>
      <c r="K65" s="5">
        <v>2</v>
      </c>
      <c r="L65" s="5">
        <v>3</v>
      </c>
      <c r="M65" s="5">
        <v>0</v>
      </c>
      <c r="N65" s="7">
        <f t="shared" si="11"/>
        <v>5</v>
      </c>
      <c r="O65" s="8">
        <f t="shared" si="12"/>
        <v>8</v>
      </c>
      <c r="P65" s="8">
        <f t="shared" si="13"/>
        <v>13</v>
      </c>
      <c r="Q65" s="11" t="s">
        <v>34</v>
      </c>
      <c r="R65" s="5"/>
      <c r="S65" s="12"/>
      <c r="T65" s="5" t="s">
        <v>143</v>
      </c>
    </row>
    <row r="66" spans="1:25" ht="28.35" customHeight="1" x14ac:dyDescent="0.2">
      <c r="A66" s="16" t="s">
        <v>158</v>
      </c>
      <c r="B66" s="207" t="s">
        <v>159</v>
      </c>
      <c r="C66" s="208"/>
      <c r="D66" s="208"/>
      <c r="E66" s="208"/>
      <c r="F66" s="208"/>
      <c r="G66" s="208"/>
      <c r="H66" s="208"/>
      <c r="I66" s="209"/>
      <c r="J66" s="5">
        <v>4</v>
      </c>
      <c r="K66" s="5">
        <v>2</v>
      </c>
      <c r="L66" s="5">
        <v>1</v>
      </c>
      <c r="M66" s="5">
        <v>0</v>
      </c>
      <c r="N66" s="7">
        <f t="shared" si="11"/>
        <v>3</v>
      </c>
      <c r="O66" s="8">
        <f t="shared" si="12"/>
        <v>4</v>
      </c>
      <c r="P66" s="8">
        <f t="shared" si="13"/>
        <v>7</v>
      </c>
      <c r="Q66" s="11" t="s">
        <v>34</v>
      </c>
      <c r="R66" s="5"/>
      <c r="S66" s="12"/>
      <c r="T66" s="5" t="s">
        <v>143</v>
      </c>
    </row>
    <row r="67" spans="1:25" ht="19.7" customHeight="1" x14ac:dyDescent="0.2">
      <c r="A67" s="16" t="s">
        <v>274</v>
      </c>
      <c r="B67" s="210" t="s">
        <v>275</v>
      </c>
      <c r="C67" s="208"/>
      <c r="D67" s="208"/>
      <c r="E67" s="208"/>
      <c r="F67" s="208"/>
      <c r="G67" s="208"/>
      <c r="H67" s="208"/>
      <c r="I67" s="209"/>
      <c r="J67" s="5">
        <v>4</v>
      </c>
      <c r="K67" s="5">
        <v>0</v>
      </c>
      <c r="L67" s="5">
        <v>3</v>
      </c>
      <c r="M67" s="5">
        <v>0</v>
      </c>
      <c r="N67" s="7">
        <f t="shared" si="11"/>
        <v>3</v>
      </c>
      <c r="O67" s="8">
        <f t="shared" si="12"/>
        <v>4</v>
      </c>
      <c r="P67" s="8">
        <f t="shared" si="13"/>
        <v>7</v>
      </c>
      <c r="Q67" s="11"/>
      <c r="R67" s="5" t="s">
        <v>30</v>
      </c>
      <c r="S67" s="12"/>
      <c r="T67" s="5" t="s">
        <v>143</v>
      </c>
    </row>
    <row r="68" spans="1:25" ht="19.7" customHeight="1" x14ac:dyDescent="0.2">
      <c r="A68" s="16" t="s">
        <v>160</v>
      </c>
      <c r="B68" s="216" t="s">
        <v>161</v>
      </c>
      <c r="C68" s="217"/>
      <c r="D68" s="217"/>
      <c r="E68" s="217"/>
      <c r="F68" s="217"/>
      <c r="G68" s="217"/>
      <c r="H68" s="217"/>
      <c r="I68" s="218"/>
      <c r="J68" s="5">
        <v>4</v>
      </c>
      <c r="K68" s="5">
        <v>2</v>
      </c>
      <c r="L68" s="5">
        <v>1</v>
      </c>
      <c r="M68" s="5">
        <v>0</v>
      </c>
      <c r="N68" s="7">
        <f t="shared" si="11"/>
        <v>3</v>
      </c>
      <c r="O68" s="8">
        <f t="shared" si="12"/>
        <v>4</v>
      </c>
      <c r="P68" s="8">
        <f t="shared" si="13"/>
        <v>7</v>
      </c>
      <c r="Q68" s="11"/>
      <c r="R68" s="5" t="s">
        <v>30</v>
      </c>
      <c r="S68" s="12"/>
      <c r="T68" s="5" t="s">
        <v>143</v>
      </c>
      <c r="U68" s="29"/>
      <c r="V68" s="29"/>
      <c r="W68" s="29"/>
      <c r="X68" s="29"/>
      <c r="Y68" s="29"/>
    </row>
    <row r="69" spans="1:25" ht="19.7" customHeight="1" x14ac:dyDescent="0.2">
      <c r="A69" s="46" t="s">
        <v>98</v>
      </c>
      <c r="B69" s="292" t="s">
        <v>126</v>
      </c>
      <c r="C69" s="293"/>
      <c r="D69" s="293"/>
      <c r="E69" s="293"/>
      <c r="F69" s="293"/>
      <c r="G69" s="293"/>
      <c r="H69" s="293"/>
      <c r="I69" s="294"/>
      <c r="J69" s="27">
        <v>3</v>
      </c>
      <c r="K69" s="27">
        <v>0</v>
      </c>
      <c r="L69" s="27">
        <v>2</v>
      </c>
      <c r="M69" s="27">
        <v>0</v>
      </c>
      <c r="N69" s="7">
        <f t="shared" ref="N69:N70" si="14">K69+L69+M69</f>
        <v>2</v>
      </c>
      <c r="O69" s="8">
        <f t="shared" ref="O69:O70" si="15">P69-N69</f>
        <v>3</v>
      </c>
      <c r="P69" s="8">
        <f t="shared" ref="P69:P70" si="16">ROUND(PRODUCT(J69,25)/14,0)</f>
        <v>5</v>
      </c>
      <c r="Q69" s="57"/>
      <c r="R69" s="58" t="s">
        <v>30</v>
      </c>
      <c r="S69" s="59"/>
      <c r="T69" s="58" t="s">
        <v>39</v>
      </c>
      <c r="U69" s="29"/>
      <c r="V69" s="29"/>
      <c r="W69" s="29"/>
      <c r="X69" s="29"/>
      <c r="Y69" s="29"/>
    </row>
    <row r="70" spans="1:25" ht="19.7" customHeight="1" x14ac:dyDescent="0.2">
      <c r="A70" s="17" t="s">
        <v>87</v>
      </c>
      <c r="B70" s="239" t="s">
        <v>129</v>
      </c>
      <c r="C70" s="240"/>
      <c r="D70" s="240"/>
      <c r="E70" s="240"/>
      <c r="F70" s="240"/>
      <c r="G70" s="240"/>
      <c r="H70" s="240"/>
      <c r="I70" s="241"/>
      <c r="J70" s="7">
        <v>2</v>
      </c>
      <c r="K70" s="7">
        <v>0</v>
      </c>
      <c r="L70" s="7">
        <v>2</v>
      </c>
      <c r="M70" s="7">
        <v>0</v>
      </c>
      <c r="N70" s="7">
        <f t="shared" si="14"/>
        <v>2</v>
      </c>
      <c r="O70" s="8">
        <f t="shared" si="15"/>
        <v>2</v>
      </c>
      <c r="P70" s="8">
        <f t="shared" si="16"/>
        <v>4</v>
      </c>
      <c r="Q70" s="57"/>
      <c r="R70" s="58"/>
      <c r="S70" s="59" t="s">
        <v>35</v>
      </c>
      <c r="T70" s="58" t="s">
        <v>39</v>
      </c>
      <c r="U70" s="330" t="str">
        <f>IF(J71&gt;=32,"Corect","Sunt necesare cel puțin 32 de credite")</f>
        <v>Corect</v>
      </c>
      <c r="V70" s="331"/>
      <c r="W70" s="331"/>
      <c r="X70" s="29"/>
      <c r="Y70" s="29"/>
    </row>
    <row r="71" spans="1:25" x14ac:dyDescent="0.2">
      <c r="A71" s="9" t="s">
        <v>27</v>
      </c>
      <c r="B71" s="90"/>
      <c r="C71" s="265"/>
      <c r="D71" s="265"/>
      <c r="E71" s="265"/>
      <c r="F71" s="265"/>
      <c r="G71" s="265"/>
      <c r="H71" s="265"/>
      <c r="I71" s="91"/>
      <c r="J71" s="9">
        <f t="shared" ref="J71:P71" si="17">SUM(J63:J70)</f>
        <v>32</v>
      </c>
      <c r="K71" s="9">
        <f t="shared" si="17"/>
        <v>8</v>
      </c>
      <c r="L71" s="9">
        <f t="shared" si="17"/>
        <v>16</v>
      </c>
      <c r="M71" s="9">
        <f t="shared" si="17"/>
        <v>0</v>
      </c>
      <c r="N71" s="9">
        <f t="shared" si="17"/>
        <v>24</v>
      </c>
      <c r="O71" s="9">
        <f t="shared" si="17"/>
        <v>33</v>
      </c>
      <c r="P71" s="9">
        <f t="shared" si="17"/>
        <v>57</v>
      </c>
      <c r="Q71" s="9">
        <f>COUNTIF(Q63:Q70,"E")</f>
        <v>4</v>
      </c>
      <c r="R71" s="9">
        <f>COUNTIF(R63:R70,"C")</f>
        <v>3</v>
      </c>
      <c r="S71" s="9">
        <f>COUNTIF(S63:S70,"VP")</f>
        <v>1</v>
      </c>
      <c r="T71" s="44">
        <f>COUNTA(T63:T70)</f>
        <v>8</v>
      </c>
      <c r="U71" s="255" t="str">
        <f>IF(Q71&gt;=SUM(R71:S71),"Corect","E trebuie să fie cel puțin egal cu C+VP")</f>
        <v>Corect</v>
      </c>
      <c r="V71" s="256"/>
      <c r="W71" s="256"/>
    </row>
    <row r="72" spans="1:25" x14ac:dyDescent="0.2">
      <c r="A72" s="282" t="s">
        <v>99</v>
      </c>
      <c r="B72" s="282"/>
      <c r="C72" s="282"/>
      <c r="D72" s="282"/>
      <c r="E72" s="282"/>
      <c r="F72" s="282"/>
      <c r="G72" s="282"/>
      <c r="H72" s="282"/>
      <c r="I72" s="282"/>
      <c r="J72" s="282"/>
      <c r="K72" s="282"/>
      <c r="L72" s="282"/>
      <c r="M72" s="282"/>
      <c r="N72" s="282"/>
      <c r="O72" s="282"/>
      <c r="P72" s="282"/>
      <c r="Q72" s="282"/>
      <c r="R72" s="282"/>
      <c r="S72" s="282"/>
      <c r="T72" s="282"/>
    </row>
    <row r="73" spans="1:25" x14ac:dyDescent="0.2">
      <c r="A73" s="283"/>
      <c r="B73" s="283"/>
      <c r="C73" s="283"/>
      <c r="D73" s="283"/>
      <c r="E73" s="283"/>
      <c r="F73" s="283"/>
      <c r="G73" s="283"/>
      <c r="H73" s="283"/>
      <c r="I73" s="283"/>
      <c r="J73" s="283"/>
      <c r="K73" s="283"/>
      <c r="L73" s="283"/>
      <c r="M73" s="283"/>
      <c r="N73" s="283"/>
      <c r="O73" s="283"/>
      <c r="P73" s="283"/>
      <c r="Q73" s="283"/>
      <c r="R73" s="283"/>
      <c r="S73" s="283"/>
      <c r="T73" s="283"/>
    </row>
    <row r="74" spans="1:25" x14ac:dyDescent="0.2">
      <c r="A74" s="283"/>
      <c r="B74" s="283"/>
      <c r="C74" s="283"/>
      <c r="D74" s="283"/>
      <c r="E74" s="283"/>
      <c r="F74" s="283"/>
      <c r="G74" s="283"/>
      <c r="H74" s="283"/>
      <c r="I74" s="283"/>
      <c r="J74" s="283"/>
      <c r="K74" s="283"/>
      <c r="L74" s="283"/>
      <c r="M74" s="283"/>
      <c r="N74" s="283"/>
      <c r="O74" s="283"/>
      <c r="P74" s="283"/>
      <c r="Q74" s="283"/>
      <c r="R74" s="283"/>
      <c r="S74" s="283"/>
      <c r="T74" s="283"/>
    </row>
    <row r="75" spans="1:25" x14ac:dyDescent="0.2">
      <c r="A75" s="47"/>
      <c r="B75" s="47"/>
      <c r="C75" s="47"/>
      <c r="D75" s="47"/>
      <c r="E75" s="47"/>
      <c r="F75" s="47"/>
      <c r="G75" s="47"/>
      <c r="H75" s="47"/>
      <c r="I75" s="47"/>
      <c r="J75" s="47"/>
      <c r="K75" s="47"/>
      <c r="L75" s="47"/>
      <c r="M75" s="47"/>
      <c r="N75" s="47"/>
      <c r="O75" s="47"/>
      <c r="P75" s="47"/>
      <c r="Q75" s="47"/>
      <c r="R75" s="47"/>
      <c r="S75" s="47"/>
      <c r="T75" s="47"/>
    </row>
    <row r="76" spans="1:25" x14ac:dyDescent="0.2">
      <c r="A76" s="66" t="s">
        <v>257</v>
      </c>
      <c r="B76" s="47"/>
      <c r="C76" s="47"/>
      <c r="D76" s="47"/>
      <c r="E76" s="47"/>
      <c r="F76" s="47"/>
      <c r="G76" s="47"/>
      <c r="H76" s="47"/>
      <c r="I76" s="47"/>
      <c r="J76" s="47"/>
      <c r="K76" s="47"/>
      <c r="L76" s="47"/>
      <c r="M76" s="47"/>
      <c r="N76" s="47"/>
      <c r="O76" s="47"/>
      <c r="P76" s="47"/>
      <c r="Q76" s="47"/>
      <c r="R76" s="47"/>
      <c r="S76" s="47"/>
      <c r="T76" s="47"/>
    </row>
    <row r="77" spans="1:25" x14ac:dyDescent="0.2">
      <c r="A77" s="181" t="s">
        <v>44</v>
      </c>
      <c r="B77" s="182"/>
      <c r="C77" s="182"/>
      <c r="D77" s="182"/>
      <c r="E77" s="182"/>
      <c r="F77" s="182"/>
      <c r="G77" s="182"/>
      <c r="H77" s="182"/>
      <c r="I77" s="182"/>
      <c r="J77" s="182"/>
      <c r="K77" s="182"/>
      <c r="L77" s="182"/>
      <c r="M77" s="182"/>
      <c r="N77" s="182"/>
      <c r="O77" s="182"/>
      <c r="P77" s="182"/>
      <c r="Q77" s="182"/>
      <c r="R77" s="182"/>
      <c r="S77" s="182"/>
      <c r="T77" s="183"/>
    </row>
    <row r="78" spans="1:25" x14ac:dyDescent="0.2">
      <c r="A78" s="184"/>
      <c r="B78" s="185"/>
      <c r="C78" s="185"/>
      <c r="D78" s="185"/>
      <c r="E78" s="185"/>
      <c r="F78" s="185"/>
      <c r="G78" s="185"/>
      <c r="H78" s="185"/>
      <c r="I78" s="185"/>
      <c r="J78" s="185"/>
      <c r="K78" s="185"/>
      <c r="L78" s="185"/>
      <c r="M78" s="185"/>
      <c r="N78" s="185"/>
      <c r="O78" s="185"/>
      <c r="P78" s="185"/>
      <c r="Q78" s="185"/>
      <c r="R78" s="185"/>
      <c r="S78" s="185"/>
      <c r="T78" s="186"/>
    </row>
    <row r="79" spans="1:25" x14ac:dyDescent="0.2">
      <c r="A79" s="178" t="s">
        <v>29</v>
      </c>
      <c r="B79" s="181" t="s">
        <v>28</v>
      </c>
      <c r="C79" s="182"/>
      <c r="D79" s="182"/>
      <c r="E79" s="182"/>
      <c r="F79" s="182"/>
      <c r="G79" s="182"/>
      <c r="H79" s="182"/>
      <c r="I79" s="183"/>
      <c r="J79" s="190" t="s">
        <v>40</v>
      </c>
      <c r="K79" s="196" t="s">
        <v>26</v>
      </c>
      <c r="L79" s="197"/>
      <c r="M79" s="198"/>
      <c r="N79" s="196" t="s">
        <v>41</v>
      </c>
      <c r="O79" s="197"/>
      <c r="P79" s="198"/>
      <c r="Q79" s="196" t="s">
        <v>25</v>
      </c>
      <c r="R79" s="197"/>
      <c r="S79" s="198"/>
      <c r="T79" s="193" t="s">
        <v>24</v>
      </c>
    </row>
    <row r="80" spans="1:25" x14ac:dyDescent="0.2">
      <c r="A80" s="179"/>
      <c r="B80" s="184"/>
      <c r="C80" s="185"/>
      <c r="D80" s="185"/>
      <c r="E80" s="185"/>
      <c r="F80" s="185"/>
      <c r="G80" s="185"/>
      <c r="H80" s="185"/>
      <c r="I80" s="186"/>
      <c r="J80" s="191"/>
      <c r="K80" s="199"/>
      <c r="L80" s="200"/>
      <c r="M80" s="201"/>
      <c r="N80" s="199"/>
      <c r="O80" s="200"/>
      <c r="P80" s="201"/>
      <c r="Q80" s="199"/>
      <c r="R80" s="200"/>
      <c r="S80" s="201"/>
      <c r="T80" s="193"/>
    </row>
    <row r="81" spans="1:23" x14ac:dyDescent="0.2">
      <c r="A81" s="180"/>
      <c r="B81" s="187"/>
      <c r="C81" s="188"/>
      <c r="D81" s="188"/>
      <c r="E81" s="188"/>
      <c r="F81" s="188"/>
      <c r="G81" s="188"/>
      <c r="H81" s="188"/>
      <c r="I81" s="189"/>
      <c r="J81" s="192"/>
      <c r="K81" s="3" t="s">
        <v>30</v>
      </c>
      <c r="L81" s="3" t="s">
        <v>31</v>
      </c>
      <c r="M81" s="3" t="s">
        <v>32</v>
      </c>
      <c r="N81" s="3" t="s">
        <v>36</v>
      </c>
      <c r="O81" s="3" t="s">
        <v>7</v>
      </c>
      <c r="P81" s="3" t="s">
        <v>33</v>
      </c>
      <c r="Q81" s="3" t="s">
        <v>34</v>
      </c>
      <c r="R81" s="3" t="s">
        <v>30</v>
      </c>
      <c r="S81" s="3" t="s">
        <v>35</v>
      </c>
      <c r="T81" s="193"/>
    </row>
    <row r="82" spans="1:23" ht="19.7" customHeight="1" x14ac:dyDescent="0.2">
      <c r="A82" s="16" t="s">
        <v>162</v>
      </c>
      <c r="B82" s="211" t="s">
        <v>163</v>
      </c>
      <c r="C82" s="212"/>
      <c r="D82" s="212"/>
      <c r="E82" s="212"/>
      <c r="F82" s="212"/>
      <c r="G82" s="212"/>
      <c r="H82" s="212"/>
      <c r="I82" s="213"/>
      <c r="J82" s="5">
        <v>5</v>
      </c>
      <c r="K82" s="5">
        <v>2</v>
      </c>
      <c r="L82" s="5">
        <v>0</v>
      </c>
      <c r="M82" s="5">
        <v>3</v>
      </c>
      <c r="N82" s="7">
        <f>K82+L82+M82</f>
        <v>5</v>
      </c>
      <c r="O82" s="8">
        <f>P82-N82</f>
        <v>4</v>
      </c>
      <c r="P82" s="8">
        <f>ROUND(PRODUCT(J82,25)/14,0)</f>
        <v>9</v>
      </c>
      <c r="Q82" s="11" t="s">
        <v>34</v>
      </c>
      <c r="R82" s="5"/>
      <c r="S82" s="12"/>
      <c r="T82" s="5" t="s">
        <v>143</v>
      </c>
    </row>
    <row r="83" spans="1:23" ht="19.7" customHeight="1" x14ac:dyDescent="0.2">
      <c r="A83" s="16" t="s">
        <v>164</v>
      </c>
      <c r="B83" s="207" t="s">
        <v>165</v>
      </c>
      <c r="C83" s="208"/>
      <c r="D83" s="208"/>
      <c r="E83" s="208"/>
      <c r="F83" s="208"/>
      <c r="G83" s="208"/>
      <c r="H83" s="208"/>
      <c r="I83" s="209"/>
      <c r="J83" s="5">
        <v>5</v>
      </c>
      <c r="K83" s="5">
        <v>2</v>
      </c>
      <c r="L83" s="5">
        <v>1</v>
      </c>
      <c r="M83" s="5">
        <v>0</v>
      </c>
      <c r="N83" s="7">
        <f t="shared" ref="N83:N88" si="18">K83+L83+M83</f>
        <v>3</v>
      </c>
      <c r="O83" s="8">
        <f t="shared" ref="O83:O88" si="19">P83-N83</f>
        <v>6</v>
      </c>
      <c r="P83" s="8">
        <f t="shared" ref="P83:P88" si="20">ROUND(PRODUCT(J83,25)/14,0)</f>
        <v>9</v>
      </c>
      <c r="Q83" s="11" t="s">
        <v>34</v>
      </c>
      <c r="R83" s="5"/>
      <c r="S83" s="12"/>
      <c r="T83" s="5" t="s">
        <v>143</v>
      </c>
    </row>
    <row r="84" spans="1:23" ht="28.35" customHeight="1" x14ac:dyDescent="0.2">
      <c r="A84" s="16" t="s">
        <v>166</v>
      </c>
      <c r="B84" s="207" t="s">
        <v>167</v>
      </c>
      <c r="C84" s="208"/>
      <c r="D84" s="208"/>
      <c r="E84" s="208"/>
      <c r="F84" s="208"/>
      <c r="G84" s="208"/>
      <c r="H84" s="208"/>
      <c r="I84" s="209"/>
      <c r="J84" s="5">
        <v>4</v>
      </c>
      <c r="K84" s="5">
        <v>2</v>
      </c>
      <c r="L84" s="5">
        <v>1</v>
      </c>
      <c r="M84" s="5">
        <v>0</v>
      </c>
      <c r="N84" s="63">
        <f t="shared" si="18"/>
        <v>3</v>
      </c>
      <c r="O84" s="8">
        <f t="shared" si="19"/>
        <v>4</v>
      </c>
      <c r="P84" s="8">
        <f t="shared" si="20"/>
        <v>7</v>
      </c>
      <c r="Q84" s="11"/>
      <c r="R84" s="5" t="s">
        <v>30</v>
      </c>
      <c r="S84" s="12"/>
      <c r="T84" s="5" t="s">
        <v>168</v>
      </c>
    </row>
    <row r="85" spans="1:23" ht="19.7" customHeight="1" x14ac:dyDescent="0.2">
      <c r="A85" s="16" t="s">
        <v>169</v>
      </c>
      <c r="B85" s="207" t="s">
        <v>170</v>
      </c>
      <c r="C85" s="208"/>
      <c r="D85" s="208"/>
      <c r="E85" s="208"/>
      <c r="F85" s="208"/>
      <c r="G85" s="208"/>
      <c r="H85" s="208"/>
      <c r="I85" s="209"/>
      <c r="J85" s="5">
        <v>4</v>
      </c>
      <c r="K85" s="5">
        <v>2</v>
      </c>
      <c r="L85" s="5">
        <v>1</v>
      </c>
      <c r="M85" s="5">
        <v>0</v>
      </c>
      <c r="N85" s="7">
        <f t="shared" si="18"/>
        <v>3</v>
      </c>
      <c r="O85" s="8">
        <f t="shared" si="19"/>
        <v>4</v>
      </c>
      <c r="P85" s="8">
        <f t="shared" si="20"/>
        <v>7</v>
      </c>
      <c r="Q85" s="11" t="s">
        <v>34</v>
      </c>
      <c r="R85" s="5"/>
      <c r="S85" s="12"/>
      <c r="T85" s="62" t="s">
        <v>140</v>
      </c>
    </row>
    <row r="86" spans="1:23" ht="19.7" customHeight="1" x14ac:dyDescent="0.2">
      <c r="A86" s="16" t="s">
        <v>171</v>
      </c>
      <c r="B86" s="207" t="s">
        <v>277</v>
      </c>
      <c r="C86" s="208"/>
      <c r="D86" s="208"/>
      <c r="E86" s="208"/>
      <c r="F86" s="208"/>
      <c r="G86" s="208"/>
      <c r="H86" s="208"/>
      <c r="I86" s="209"/>
      <c r="J86" s="5">
        <v>4</v>
      </c>
      <c r="K86" s="5">
        <v>0</v>
      </c>
      <c r="L86" s="5">
        <v>0</v>
      </c>
      <c r="M86" s="5">
        <v>7</v>
      </c>
      <c r="N86" s="7">
        <f t="shared" si="18"/>
        <v>7</v>
      </c>
      <c r="O86" s="8">
        <f t="shared" si="19"/>
        <v>0</v>
      </c>
      <c r="P86" s="8">
        <f t="shared" si="20"/>
        <v>7</v>
      </c>
      <c r="Q86" s="11"/>
      <c r="R86" s="5" t="s">
        <v>30</v>
      </c>
      <c r="S86" s="12"/>
      <c r="T86" s="5" t="s">
        <v>143</v>
      </c>
    </row>
    <row r="87" spans="1:23" ht="19.7" customHeight="1" x14ac:dyDescent="0.2">
      <c r="A87" s="16" t="s">
        <v>172</v>
      </c>
      <c r="B87" s="216" t="s">
        <v>173</v>
      </c>
      <c r="C87" s="217"/>
      <c r="D87" s="217"/>
      <c r="E87" s="217"/>
      <c r="F87" s="217"/>
      <c r="G87" s="217"/>
      <c r="H87" s="217"/>
      <c r="I87" s="218"/>
      <c r="J87" s="5">
        <v>4</v>
      </c>
      <c r="K87" s="5">
        <v>2</v>
      </c>
      <c r="L87" s="5">
        <v>1</v>
      </c>
      <c r="M87" s="5">
        <v>0</v>
      </c>
      <c r="N87" s="7">
        <f t="shared" si="18"/>
        <v>3</v>
      </c>
      <c r="O87" s="8">
        <f t="shared" si="19"/>
        <v>4</v>
      </c>
      <c r="P87" s="8">
        <f t="shared" si="20"/>
        <v>7</v>
      </c>
      <c r="Q87" s="11" t="s">
        <v>34</v>
      </c>
      <c r="R87" s="5"/>
      <c r="S87" s="12"/>
      <c r="T87" s="5" t="s">
        <v>143</v>
      </c>
    </row>
    <row r="88" spans="1:23" ht="19.7" customHeight="1" x14ac:dyDescent="0.2">
      <c r="A88" s="16" t="s">
        <v>172</v>
      </c>
      <c r="B88" s="216" t="s">
        <v>174</v>
      </c>
      <c r="C88" s="217"/>
      <c r="D88" s="217"/>
      <c r="E88" s="217"/>
      <c r="F88" s="217"/>
      <c r="G88" s="217"/>
      <c r="H88" s="217"/>
      <c r="I88" s="218"/>
      <c r="J88" s="5">
        <v>4</v>
      </c>
      <c r="K88" s="5">
        <v>2</v>
      </c>
      <c r="L88" s="5">
        <v>1</v>
      </c>
      <c r="M88" s="5">
        <v>0</v>
      </c>
      <c r="N88" s="7">
        <f t="shared" si="18"/>
        <v>3</v>
      </c>
      <c r="O88" s="8">
        <f t="shared" si="19"/>
        <v>4</v>
      </c>
      <c r="P88" s="8">
        <f t="shared" si="20"/>
        <v>7</v>
      </c>
      <c r="Q88" s="11" t="s">
        <v>34</v>
      </c>
      <c r="R88" s="5"/>
      <c r="S88" s="12"/>
      <c r="T88" s="5" t="s">
        <v>143</v>
      </c>
    </row>
    <row r="89" spans="1:23" x14ac:dyDescent="0.2">
      <c r="A89" s="9" t="s">
        <v>27</v>
      </c>
      <c r="B89" s="90"/>
      <c r="C89" s="265"/>
      <c r="D89" s="265"/>
      <c r="E89" s="265"/>
      <c r="F89" s="265"/>
      <c r="G89" s="265"/>
      <c r="H89" s="265"/>
      <c r="I89" s="91"/>
      <c r="J89" s="9">
        <f t="shared" ref="J89:P89" si="21">SUM(J82:J88)</f>
        <v>30</v>
      </c>
      <c r="K89" s="9">
        <f t="shared" si="21"/>
        <v>12</v>
      </c>
      <c r="L89" s="9">
        <f t="shared" si="21"/>
        <v>5</v>
      </c>
      <c r="M89" s="9">
        <f t="shared" si="21"/>
        <v>10</v>
      </c>
      <c r="N89" s="9">
        <f t="shared" si="21"/>
        <v>27</v>
      </c>
      <c r="O89" s="9">
        <f t="shared" si="21"/>
        <v>26</v>
      </c>
      <c r="P89" s="9">
        <f t="shared" si="21"/>
        <v>53</v>
      </c>
      <c r="Q89" s="9">
        <f>COUNTIF(Q82:Q88,"E")</f>
        <v>5</v>
      </c>
      <c r="R89" s="9">
        <f>COUNTIF(R82:R88,"C")</f>
        <v>2</v>
      </c>
      <c r="S89" s="9">
        <f>COUNTIF(S82:S88,"VP")</f>
        <v>0</v>
      </c>
      <c r="T89" s="44">
        <f>COUNTA(T82:T88)</f>
        <v>7</v>
      </c>
      <c r="U89" s="255" t="str">
        <f>IF(Q89&gt;=SUM(R89:S89),"Corect","E trebuie să fie cel puțin egal cu C+VP")</f>
        <v>Corect</v>
      </c>
      <c r="V89" s="256"/>
      <c r="W89" s="256"/>
    </row>
    <row r="90" spans="1:23" ht="19.5" customHeight="1" x14ac:dyDescent="0.2">
      <c r="A90" s="329" t="s">
        <v>258</v>
      </c>
      <c r="B90" s="329"/>
      <c r="C90" s="329"/>
      <c r="D90" s="329"/>
      <c r="E90" s="329"/>
      <c r="F90" s="329"/>
      <c r="G90" s="329"/>
      <c r="H90" s="329"/>
      <c r="I90" s="329"/>
      <c r="J90" s="329"/>
      <c r="K90" s="329"/>
      <c r="L90" s="329"/>
      <c r="M90" s="329"/>
      <c r="N90" s="329"/>
      <c r="O90" s="329"/>
      <c r="P90" s="329"/>
      <c r="Q90" s="329"/>
      <c r="R90" s="329"/>
      <c r="S90" s="329"/>
      <c r="T90" s="329"/>
    </row>
    <row r="92" spans="1:23" x14ac:dyDescent="0.2">
      <c r="A92" s="181" t="s">
        <v>45</v>
      </c>
      <c r="B92" s="182"/>
      <c r="C92" s="182"/>
      <c r="D92" s="182"/>
      <c r="E92" s="182"/>
      <c r="F92" s="182"/>
      <c r="G92" s="182"/>
      <c r="H92" s="182"/>
      <c r="I92" s="182"/>
      <c r="J92" s="182"/>
      <c r="K92" s="182"/>
      <c r="L92" s="182"/>
      <c r="M92" s="182"/>
      <c r="N92" s="182"/>
      <c r="O92" s="182"/>
      <c r="P92" s="182"/>
      <c r="Q92" s="182"/>
      <c r="R92" s="182"/>
      <c r="S92" s="182"/>
      <c r="T92" s="183"/>
    </row>
    <row r="93" spans="1:23" x14ac:dyDescent="0.2">
      <c r="A93" s="184"/>
      <c r="B93" s="185"/>
      <c r="C93" s="185"/>
      <c r="D93" s="185"/>
      <c r="E93" s="185"/>
      <c r="F93" s="185"/>
      <c r="G93" s="185"/>
      <c r="H93" s="185"/>
      <c r="I93" s="185"/>
      <c r="J93" s="185"/>
      <c r="K93" s="185"/>
      <c r="L93" s="185"/>
      <c r="M93" s="185"/>
      <c r="N93" s="185"/>
      <c r="O93" s="185"/>
      <c r="P93" s="185"/>
      <c r="Q93" s="185"/>
      <c r="R93" s="185"/>
      <c r="S93" s="185"/>
      <c r="T93" s="186"/>
    </row>
    <row r="94" spans="1:23" x14ac:dyDescent="0.2">
      <c r="A94" s="178" t="s">
        <v>29</v>
      </c>
      <c r="B94" s="181" t="s">
        <v>28</v>
      </c>
      <c r="C94" s="182"/>
      <c r="D94" s="182"/>
      <c r="E94" s="182"/>
      <c r="F94" s="182"/>
      <c r="G94" s="182"/>
      <c r="H94" s="182"/>
      <c r="I94" s="183"/>
      <c r="J94" s="190" t="s">
        <v>40</v>
      </c>
      <c r="K94" s="196" t="s">
        <v>26</v>
      </c>
      <c r="L94" s="197"/>
      <c r="M94" s="198"/>
      <c r="N94" s="196" t="s">
        <v>41</v>
      </c>
      <c r="O94" s="197"/>
      <c r="P94" s="198"/>
      <c r="Q94" s="193" t="s">
        <v>25</v>
      </c>
      <c r="R94" s="193"/>
      <c r="S94" s="193"/>
      <c r="T94" s="193" t="s">
        <v>24</v>
      </c>
    </row>
    <row r="95" spans="1:23" x14ac:dyDescent="0.2">
      <c r="A95" s="179"/>
      <c r="B95" s="184"/>
      <c r="C95" s="185"/>
      <c r="D95" s="185"/>
      <c r="E95" s="185"/>
      <c r="F95" s="185"/>
      <c r="G95" s="185"/>
      <c r="H95" s="185"/>
      <c r="I95" s="186"/>
      <c r="J95" s="191"/>
      <c r="K95" s="199"/>
      <c r="L95" s="200"/>
      <c r="M95" s="201"/>
      <c r="N95" s="199"/>
      <c r="O95" s="200"/>
      <c r="P95" s="201"/>
      <c r="Q95" s="193"/>
      <c r="R95" s="193"/>
      <c r="S95" s="193"/>
      <c r="T95" s="193"/>
    </row>
    <row r="96" spans="1:23" x14ac:dyDescent="0.2">
      <c r="A96" s="180"/>
      <c r="B96" s="187"/>
      <c r="C96" s="188"/>
      <c r="D96" s="188"/>
      <c r="E96" s="188"/>
      <c r="F96" s="188"/>
      <c r="G96" s="188"/>
      <c r="H96" s="188"/>
      <c r="I96" s="189"/>
      <c r="J96" s="192"/>
      <c r="K96" s="3" t="s">
        <v>30</v>
      </c>
      <c r="L96" s="3" t="s">
        <v>31</v>
      </c>
      <c r="M96" s="3" t="s">
        <v>32</v>
      </c>
      <c r="N96" s="3" t="s">
        <v>36</v>
      </c>
      <c r="O96" s="3" t="s">
        <v>7</v>
      </c>
      <c r="P96" s="3" t="s">
        <v>33</v>
      </c>
      <c r="Q96" s="3" t="s">
        <v>34</v>
      </c>
      <c r="R96" s="3" t="s">
        <v>30</v>
      </c>
      <c r="S96" s="3" t="s">
        <v>35</v>
      </c>
      <c r="T96" s="193"/>
    </row>
    <row r="97" spans="1:23" ht="19.7" customHeight="1" x14ac:dyDescent="0.2">
      <c r="A97" s="16" t="s">
        <v>175</v>
      </c>
      <c r="B97" s="211" t="s">
        <v>176</v>
      </c>
      <c r="C97" s="212"/>
      <c r="D97" s="212"/>
      <c r="E97" s="212"/>
      <c r="F97" s="212"/>
      <c r="G97" s="212"/>
      <c r="H97" s="212"/>
      <c r="I97" s="213"/>
      <c r="J97" s="5">
        <v>4</v>
      </c>
      <c r="K97" s="5">
        <v>2</v>
      </c>
      <c r="L97" s="5">
        <v>0</v>
      </c>
      <c r="M97" s="5">
        <v>2</v>
      </c>
      <c r="N97" s="7">
        <f>K97+L97+M97</f>
        <v>4</v>
      </c>
      <c r="O97" s="8">
        <f>P97-N97</f>
        <v>3</v>
      </c>
      <c r="P97" s="8">
        <f>ROUND(PRODUCT(J97,25)/14,0)</f>
        <v>7</v>
      </c>
      <c r="Q97" s="11" t="s">
        <v>34</v>
      </c>
      <c r="R97" s="5"/>
      <c r="S97" s="12"/>
      <c r="T97" s="5" t="s">
        <v>143</v>
      </c>
    </row>
    <row r="98" spans="1:23" ht="19.7" customHeight="1" x14ac:dyDescent="0.2">
      <c r="A98" s="16" t="s">
        <v>177</v>
      </c>
      <c r="B98" s="211" t="s">
        <v>178</v>
      </c>
      <c r="C98" s="212"/>
      <c r="D98" s="212"/>
      <c r="E98" s="212"/>
      <c r="F98" s="212"/>
      <c r="G98" s="212"/>
      <c r="H98" s="212"/>
      <c r="I98" s="213"/>
      <c r="J98" s="5">
        <v>4</v>
      </c>
      <c r="K98" s="5">
        <v>2</v>
      </c>
      <c r="L98" s="5">
        <v>1</v>
      </c>
      <c r="M98" s="5">
        <v>0</v>
      </c>
      <c r="N98" s="7">
        <f t="shared" ref="N98:N103" si="22">K98+L98+M98</f>
        <v>3</v>
      </c>
      <c r="O98" s="8">
        <f t="shared" ref="O98:O103" si="23">P98-N98</f>
        <v>4</v>
      </c>
      <c r="P98" s="8">
        <f t="shared" ref="P98:P103" si="24">ROUND(PRODUCT(J98,25)/14,0)</f>
        <v>7</v>
      </c>
      <c r="Q98" s="11" t="s">
        <v>34</v>
      </c>
      <c r="R98" s="5"/>
      <c r="S98" s="12"/>
      <c r="T98" s="5" t="s">
        <v>140</v>
      </c>
    </row>
    <row r="99" spans="1:23" ht="19.7" customHeight="1" x14ac:dyDescent="0.2">
      <c r="A99" s="16" t="s">
        <v>179</v>
      </c>
      <c r="B99" s="207" t="s">
        <v>180</v>
      </c>
      <c r="C99" s="208"/>
      <c r="D99" s="208"/>
      <c r="E99" s="208"/>
      <c r="F99" s="208"/>
      <c r="G99" s="208"/>
      <c r="H99" s="208"/>
      <c r="I99" s="209"/>
      <c r="J99" s="5">
        <v>4</v>
      </c>
      <c r="K99" s="5">
        <v>2</v>
      </c>
      <c r="L99" s="5">
        <v>0</v>
      </c>
      <c r="M99" s="5">
        <v>0</v>
      </c>
      <c r="N99" s="7">
        <f t="shared" si="22"/>
        <v>2</v>
      </c>
      <c r="O99" s="8">
        <f t="shared" si="23"/>
        <v>5</v>
      </c>
      <c r="P99" s="8">
        <f t="shared" si="24"/>
        <v>7</v>
      </c>
      <c r="Q99" s="11"/>
      <c r="R99" s="5" t="s">
        <v>30</v>
      </c>
      <c r="S99" s="12"/>
      <c r="T99" s="5" t="s">
        <v>168</v>
      </c>
    </row>
    <row r="100" spans="1:23" ht="28.35" customHeight="1" x14ac:dyDescent="0.2">
      <c r="A100" s="16" t="s">
        <v>181</v>
      </c>
      <c r="B100" s="207" t="s">
        <v>182</v>
      </c>
      <c r="C100" s="208"/>
      <c r="D100" s="208"/>
      <c r="E100" s="208"/>
      <c r="F100" s="208"/>
      <c r="G100" s="208"/>
      <c r="H100" s="208"/>
      <c r="I100" s="209"/>
      <c r="J100" s="5">
        <v>6</v>
      </c>
      <c r="K100" s="5">
        <v>2</v>
      </c>
      <c r="L100" s="5">
        <v>1</v>
      </c>
      <c r="M100" s="5">
        <v>0</v>
      </c>
      <c r="N100" s="7">
        <f t="shared" si="22"/>
        <v>3</v>
      </c>
      <c r="O100" s="8">
        <f t="shared" si="23"/>
        <v>8</v>
      </c>
      <c r="P100" s="8">
        <f t="shared" si="24"/>
        <v>11</v>
      </c>
      <c r="Q100" s="11"/>
      <c r="R100" s="5" t="s">
        <v>30</v>
      </c>
      <c r="S100" s="12"/>
      <c r="T100" s="5" t="s">
        <v>143</v>
      </c>
    </row>
    <row r="101" spans="1:23" ht="19.7" customHeight="1" x14ac:dyDescent="0.2">
      <c r="A101" s="16" t="s">
        <v>183</v>
      </c>
      <c r="B101" s="207" t="s">
        <v>276</v>
      </c>
      <c r="C101" s="208"/>
      <c r="D101" s="208"/>
      <c r="E101" s="208"/>
      <c r="F101" s="208"/>
      <c r="G101" s="208"/>
      <c r="H101" s="208"/>
      <c r="I101" s="209"/>
      <c r="J101" s="5">
        <v>4</v>
      </c>
      <c r="K101" s="5">
        <v>0</v>
      </c>
      <c r="L101" s="5">
        <v>0</v>
      </c>
      <c r="M101" s="5">
        <v>7</v>
      </c>
      <c r="N101" s="7">
        <f t="shared" si="22"/>
        <v>7</v>
      </c>
      <c r="O101" s="8">
        <f t="shared" si="23"/>
        <v>0</v>
      </c>
      <c r="P101" s="8">
        <f t="shared" si="24"/>
        <v>7</v>
      </c>
      <c r="Q101" s="11"/>
      <c r="R101" s="5" t="s">
        <v>30</v>
      </c>
      <c r="S101" s="12"/>
      <c r="T101" s="5" t="s">
        <v>143</v>
      </c>
    </row>
    <row r="102" spans="1:23" ht="19.7" customHeight="1" x14ac:dyDescent="0.2">
      <c r="A102" s="16" t="s">
        <v>184</v>
      </c>
      <c r="B102" s="211" t="s">
        <v>185</v>
      </c>
      <c r="C102" s="212"/>
      <c r="D102" s="212"/>
      <c r="E102" s="212"/>
      <c r="F102" s="212"/>
      <c r="G102" s="212"/>
      <c r="H102" s="212"/>
      <c r="I102" s="213"/>
      <c r="J102" s="5">
        <v>4</v>
      </c>
      <c r="K102" s="5">
        <v>2</v>
      </c>
      <c r="L102" s="5">
        <v>1</v>
      </c>
      <c r="M102" s="5">
        <v>0</v>
      </c>
      <c r="N102" s="7">
        <f t="shared" si="22"/>
        <v>3</v>
      </c>
      <c r="O102" s="8">
        <f t="shared" si="23"/>
        <v>4</v>
      </c>
      <c r="P102" s="8">
        <f t="shared" si="24"/>
        <v>7</v>
      </c>
      <c r="Q102" s="11" t="s">
        <v>34</v>
      </c>
      <c r="R102" s="5"/>
      <c r="S102" s="12"/>
      <c r="T102" s="5" t="s">
        <v>168</v>
      </c>
    </row>
    <row r="103" spans="1:23" ht="19.7" customHeight="1" x14ac:dyDescent="0.2">
      <c r="A103" s="16" t="s">
        <v>184</v>
      </c>
      <c r="B103" s="211" t="s">
        <v>186</v>
      </c>
      <c r="C103" s="212"/>
      <c r="D103" s="212"/>
      <c r="E103" s="212"/>
      <c r="F103" s="212"/>
      <c r="G103" s="212"/>
      <c r="H103" s="212"/>
      <c r="I103" s="213"/>
      <c r="J103" s="5">
        <v>4</v>
      </c>
      <c r="K103" s="5">
        <v>2</v>
      </c>
      <c r="L103" s="5">
        <v>1</v>
      </c>
      <c r="M103" s="5">
        <v>0</v>
      </c>
      <c r="N103" s="7">
        <f t="shared" si="22"/>
        <v>3</v>
      </c>
      <c r="O103" s="8">
        <f t="shared" si="23"/>
        <v>4</v>
      </c>
      <c r="P103" s="8">
        <f t="shared" si="24"/>
        <v>7</v>
      </c>
      <c r="Q103" s="11" t="s">
        <v>34</v>
      </c>
      <c r="R103" s="5"/>
      <c r="S103" s="12"/>
      <c r="T103" s="5" t="s">
        <v>168</v>
      </c>
    </row>
    <row r="104" spans="1:23" x14ac:dyDescent="0.2">
      <c r="A104" s="9" t="s">
        <v>27</v>
      </c>
      <c r="B104" s="90"/>
      <c r="C104" s="265"/>
      <c r="D104" s="265"/>
      <c r="E104" s="265"/>
      <c r="F104" s="265"/>
      <c r="G104" s="265"/>
      <c r="H104" s="265"/>
      <c r="I104" s="91"/>
      <c r="J104" s="9">
        <f t="shared" ref="J104:P104" si="25">SUM(J97:J103)</f>
        <v>30</v>
      </c>
      <c r="K104" s="9">
        <f t="shared" si="25"/>
        <v>12</v>
      </c>
      <c r="L104" s="9">
        <f t="shared" si="25"/>
        <v>4</v>
      </c>
      <c r="M104" s="9">
        <f t="shared" si="25"/>
        <v>9</v>
      </c>
      <c r="N104" s="9">
        <f t="shared" si="25"/>
        <v>25</v>
      </c>
      <c r="O104" s="9">
        <f t="shared" si="25"/>
        <v>28</v>
      </c>
      <c r="P104" s="9">
        <f t="shared" si="25"/>
        <v>53</v>
      </c>
      <c r="Q104" s="9">
        <f>COUNTIF(Q97:Q103,"E")</f>
        <v>4</v>
      </c>
      <c r="R104" s="9">
        <f>COUNTIF(R97:R103,"C")</f>
        <v>3</v>
      </c>
      <c r="S104" s="9">
        <f>COUNTIF(S97:S103,"VP")</f>
        <v>0</v>
      </c>
      <c r="T104" s="44">
        <f>COUNTA(T97:T103)</f>
        <v>7</v>
      </c>
      <c r="U104" s="255" t="str">
        <f>IF(Q104&gt;=SUM(R104:S104),"Corect","E trebuie să fie cel puțin egal cu C+VP")</f>
        <v>Corect</v>
      </c>
      <c r="V104" s="256"/>
      <c r="W104" s="256"/>
    </row>
    <row r="105" spans="1:23" s="4" customFormat="1" ht="19.7" customHeight="1" x14ac:dyDescent="0.25">
      <c r="A105" s="329" t="s">
        <v>257</v>
      </c>
      <c r="B105" s="329"/>
      <c r="C105" s="329"/>
      <c r="D105" s="329"/>
      <c r="E105" s="329"/>
      <c r="F105" s="329"/>
      <c r="G105" s="329"/>
      <c r="H105" s="329"/>
      <c r="I105" s="329"/>
      <c r="J105" s="329"/>
      <c r="K105" s="329"/>
      <c r="L105" s="329"/>
      <c r="M105" s="329"/>
      <c r="N105" s="329"/>
      <c r="O105" s="329"/>
      <c r="P105" s="329"/>
      <c r="Q105" s="329"/>
      <c r="R105" s="329"/>
      <c r="S105" s="329"/>
      <c r="T105" s="329"/>
    </row>
    <row r="106" spans="1:23" x14ac:dyDescent="0.2">
      <c r="A106" s="181" t="s">
        <v>46</v>
      </c>
      <c r="B106" s="182"/>
      <c r="C106" s="182"/>
      <c r="D106" s="182"/>
      <c r="E106" s="182"/>
      <c r="F106" s="182"/>
      <c r="G106" s="182"/>
      <c r="H106" s="182"/>
      <c r="I106" s="182"/>
      <c r="J106" s="182"/>
      <c r="K106" s="182"/>
      <c r="L106" s="182"/>
      <c r="M106" s="182"/>
      <c r="N106" s="182"/>
      <c r="O106" s="182"/>
      <c r="P106" s="182"/>
      <c r="Q106" s="182"/>
      <c r="R106" s="182"/>
      <c r="S106" s="182"/>
      <c r="T106" s="183"/>
    </row>
    <row r="107" spans="1:23" x14ac:dyDescent="0.2">
      <c r="A107" s="184"/>
      <c r="B107" s="185"/>
      <c r="C107" s="185"/>
      <c r="D107" s="185"/>
      <c r="E107" s="185"/>
      <c r="F107" s="185"/>
      <c r="G107" s="185"/>
      <c r="H107" s="185"/>
      <c r="I107" s="185"/>
      <c r="J107" s="185"/>
      <c r="K107" s="185"/>
      <c r="L107" s="185"/>
      <c r="M107" s="185"/>
      <c r="N107" s="185"/>
      <c r="O107" s="185"/>
      <c r="P107" s="185"/>
      <c r="Q107" s="185"/>
      <c r="R107" s="185"/>
      <c r="S107" s="185"/>
      <c r="T107" s="186"/>
    </row>
    <row r="108" spans="1:23" x14ac:dyDescent="0.2">
      <c r="A108" s="178" t="s">
        <v>29</v>
      </c>
      <c r="B108" s="181" t="s">
        <v>28</v>
      </c>
      <c r="C108" s="182"/>
      <c r="D108" s="182"/>
      <c r="E108" s="182"/>
      <c r="F108" s="182"/>
      <c r="G108" s="182"/>
      <c r="H108" s="182"/>
      <c r="I108" s="183"/>
      <c r="J108" s="190" t="s">
        <v>40</v>
      </c>
      <c r="K108" s="196" t="s">
        <v>26</v>
      </c>
      <c r="L108" s="197"/>
      <c r="M108" s="198"/>
      <c r="N108" s="196" t="s">
        <v>41</v>
      </c>
      <c r="O108" s="197"/>
      <c r="P108" s="198"/>
      <c r="Q108" s="196" t="s">
        <v>25</v>
      </c>
      <c r="R108" s="197"/>
      <c r="S108" s="198"/>
      <c r="T108" s="193" t="s">
        <v>24</v>
      </c>
    </row>
    <row r="109" spans="1:23" x14ac:dyDescent="0.2">
      <c r="A109" s="179"/>
      <c r="B109" s="184"/>
      <c r="C109" s="185"/>
      <c r="D109" s="185"/>
      <c r="E109" s="185"/>
      <c r="F109" s="185"/>
      <c r="G109" s="185"/>
      <c r="H109" s="185"/>
      <c r="I109" s="186"/>
      <c r="J109" s="191"/>
      <c r="K109" s="199"/>
      <c r="L109" s="200"/>
      <c r="M109" s="201"/>
      <c r="N109" s="199"/>
      <c r="O109" s="200"/>
      <c r="P109" s="201"/>
      <c r="Q109" s="199"/>
      <c r="R109" s="200"/>
      <c r="S109" s="201"/>
      <c r="T109" s="193"/>
    </row>
    <row r="110" spans="1:23" x14ac:dyDescent="0.2">
      <c r="A110" s="180"/>
      <c r="B110" s="187"/>
      <c r="C110" s="188"/>
      <c r="D110" s="188"/>
      <c r="E110" s="188"/>
      <c r="F110" s="188"/>
      <c r="G110" s="188"/>
      <c r="H110" s="188"/>
      <c r="I110" s="189"/>
      <c r="J110" s="192"/>
      <c r="K110" s="3" t="s">
        <v>30</v>
      </c>
      <c r="L110" s="3" t="s">
        <v>31</v>
      </c>
      <c r="M110" s="3" t="s">
        <v>32</v>
      </c>
      <c r="N110" s="3" t="s">
        <v>36</v>
      </c>
      <c r="O110" s="3" t="s">
        <v>7</v>
      </c>
      <c r="P110" s="3" t="s">
        <v>33</v>
      </c>
      <c r="Q110" s="3" t="s">
        <v>34</v>
      </c>
      <c r="R110" s="3" t="s">
        <v>30</v>
      </c>
      <c r="S110" s="3" t="s">
        <v>35</v>
      </c>
      <c r="T110" s="193"/>
    </row>
    <row r="111" spans="1:23" ht="28.35" customHeight="1" x14ac:dyDescent="0.2">
      <c r="A111" s="16" t="s">
        <v>187</v>
      </c>
      <c r="B111" s="207" t="s">
        <v>188</v>
      </c>
      <c r="C111" s="208"/>
      <c r="D111" s="208"/>
      <c r="E111" s="208"/>
      <c r="F111" s="208"/>
      <c r="G111" s="208"/>
      <c r="H111" s="208"/>
      <c r="I111" s="209"/>
      <c r="J111" s="5">
        <v>5</v>
      </c>
      <c r="K111" s="5">
        <v>2</v>
      </c>
      <c r="L111" s="5">
        <v>1</v>
      </c>
      <c r="M111" s="5">
        <v>0</v>
      </c>
      <c r="N111" s="7">
        <f>K111+L111+M111</f>
        <v>3</v>
      </c>
      <c r="O111" s="8">
        <f>P111-N111</f>
        <v>6</v>
      </c>
      <c r="P111" s="8">
        <f>ROUND(PRODUCT(J111,25)/14,0)</f>
        <v>9</v>
      </c>
      <c r="Q111" s="11" t="s">
        <v>34</v>
      </c>
      <c r="R111" s="5"/>
      <c r="S111" s="12"/>
      <c r="T111" s="5" t="s">
        <v>168</v>
      </c>
    </row>
    <row r="112" spans="1:23" ht="28.35" customHeight="1" x14ac:dyDescent="0.2">
      <c r="A112" s="16" t="s">
        <v>189</v>
      </c>
      <c r="B112" s="207" t="s">
        <v>190</v>
      </c>
      <c r="C112" s="208"/>
      <c r="D112" s="208"/>
      <c r="E112" s="208"/>
      <c r="F112" s="208"/>
      <c r="G112" s="208"/>
      <c r="H112" s="208"/>
      <c r="I112" s="209"/>
      <c r="J112" s="5">
        <v>5</v>
      </c>
      <c r="K112" s="5">
        <v>2</v>
      </c>
      <c r="L112" s="5">
        <v>1</v>
      </c>
      <c r="M112" s="5">
        <v>0</v>
      </c>
      <c r="N112" s="7">
        <f t="shared" ref="N112:N117" si="26">K112+L112+M112</f>
        <v>3</v>
      </c>
      <c r="O112" s="8">
        <f t="shared" ref="O112:O117" si="27">P112-N112</f>
        <v>6</v>
      </c>
      <c r="P112" s="8">
        <f t="shared" ref="P112:P117" si="28">ROUND(PRODUCT(J112,25)/14,0)</f>
        <v>9</v>
      </c>
      <c r="Q112" s="11" t="s">
        <v>34</v>
      </c>
      <c r="R112" s="5"/>
      <c r="S112" s="12"/>
      <c r="T112" s="5" t="s">
        <v>143</v>
      </c>
    </row>
    <row r="113" spans="1:28" ht="19.7" customHeight="1" x14ac:dyDescent="0.2">
      <c r="A113" s="16" t="s">
        <v>191</v>
      </c>
      <c r="B113" s="207" t="s">
        <v>192</v>
      </c>
      <c r="C113" s="208"/>
      <c r="D113" s="208"/>
      <c r="E113" s="208"/>
      <c r="F113" s="208"/>
      <c r="G113" s="208"/>
      <c r="H113" s="208"/>
      <c r="I113" s="209"/>
      <c r="J113" s="5">
        <v>5</v>
      </c>
      <c r="K113" s="5">
        <v>2</v>
      </c>
      <c r="L113" s="5">
        <v>0</v>
      </c>
      <c r="M113" s="5">
        <v>3</v>
      </c>
      <c r="N113" s="7">
        <f t="shared" si="26"/>
        <v>5</v>
      </c>
      <c r="O113" s="8">
        <f t="shared" si="27"/>
        <v>4</v>
      </c>
      <c r="P113" s="8">
        <f t="shared" si="28"/>
        <v>9</v>
      </c>
      <c r="Q113" s="11"/>
      <c r="R113" s="5" t="s">
        <v>30</v>
      </c>
      <c r="S113" s="12"/>
      <c r="T113" s="62" t="s">
        <v>168</v>
      </c>
    </row>
    <row r="114" spans="1:28" ht="28.35" customHeight="1" x14ac:dyDescent="0.2">
      <c r="A114" s="16" t="s">
        <v>193</v>
      </c>
      <c r="B114" s="221" t="s">
        <v>194</v>
      </c>
      <c r="C114" s="222"/>
      <c r="D114" s="222"/>
      <c r="E114" s="222"/>
      <c r="F114" s="222"/>
      <c r="G114" s="222"/>
      <c r="H114" s="222"/>
      <c r="I114" s="223"/>
      <c r="J114" s="5">
        <v>4</v>
      </c>
      <c r="K114" s="5">
        <v>2</v>
      </c>
      <c r="L114" s="5">
        <v>1</v>
      </c>
      <c r="M114" s="5">
        <v>0</v>
      </c>
      <c r="N114" s="7">
        <f t="shared" si="26"/>
        <v>3</v>
      </c>
      <c r="O114" s="8">
        <f t="shared" si="27"/>
        <v>4</v>
      </c>
      <c r="P114" s="8">
        <f t="shared" si="28"/>
        <v>7</v>
      </c>
      <c r="Q114" s="11" t="s">
        <v>34</v>
      </c>
      <c r="R114" s="5"/>
      <c r="S114" s="12"/>
      <c r="T114" s="5" t="s">
        <v>143</v>
      </c>
    </row>
    <row r="115" spans="1:28" ht="28.35" customHeight="1" x14ac:dyDescent="0.2">
      <c r="A115" s="16" t="s">
        <v>195</v>
      </c>
      <c r="B115" s="207" t="s">
        <v>196</v>
      </c>
      <c r="C115" s="208"/>
      <c r="D115" s="208"/>
      <c r="E115" s="208"/>
      <c r="F115" s="208"/>
      <c r="G115" s="208"/>
      <c r="H115" s="208"/>
      <c r="I115" s="209"/>
      <c r="J115" s="5">
        <v>3</v>
      </c>
      <c r="K115" s="5">
        <v>0</v>
      </c>
      <c r="L115" s="5">
        <v>2</v>
      </c>
      <c r="M115" s="5">
        <v>0</v>
      </c>
      <c r="N115" s="7">
        <f t="shared" si="26"/>
        <v>2</v>
      </c>
      <c r="O115" s="8">
        <f t="shared" si="27"/>
        <v>3</v>
      </c>
      <c r="P115" s="8">
        <f t="shared" si="28"/>
        <v>5</v>
      </c>
      <c r="Q115" s="11"/>
      <c r="R115" s="5" t="s">
        <v>30</v>
      </c>
      <c r="S115" s="12"/>
      <c r="T115" s="5" t="s">
        <v>143</v>
      </c>
    </row>
    <row r="116" spans="1:28" ht="19.7" customHeight="1" x14ac:dyDescent="0.2">
      <c r="A116" s="16" t="s">
        <v>197</v>
      </c>
      <c r="B116" s="211" t="s">
        <v>198</v>
      </c>
      <c r="C116" s="212"/>
      <c r="D116" s="212"/>
      <c r="E116" s="212"/>
      <c r="F116" s="212"/>
      <c r="G116" s="212"/>
      <c r="H116" s="212"/>
      <c r="I116" s="213"/>
      <c r="J116" s="5">
        <v>4</v>
      </c>
      <c r="K116" s="5">
        <v>2</v>
      </c>
      <c r="L116" s="62">
        <v>1</v>
      </c>
      <c r="M116" s="5">
        <v>0</v>
      </c>
      <c r="N116" s="7">
        <f t="shared" si="26"/>
        <v>3</v>
      </c>
      <c r="O116" s="8">
        <f t="shared" si="27"/>
        <v>4</v>
      </c>
      <c r="P116" s="8">
        <f t="shared" si="28"/>
        <v>7</v>
      </c>
      <c r="Q116" s="11" t="s">
        <v>34</v>
      </c>
      <c r="R116" s="5"/>
      <c r="S116" s="12"/>
      <c r="T116" s="5" t="s">
        <v>143</v>
      </c>
      <c r="U116" s="76" t="s">
        <v>282</v>
      </c>
      <c r="V116" s="76"/>
      <c r="W116" s="76"/>
      <c r="X116" s="76"/>
      <c r="Y116" s="76"/>
      <c r="Z116" s="76"/>
      <c r="AA116" s="76"/>
      <c r="AB116" s="76"/>
    </row>
    <row r="117" spans="1:28" ht="19.7" customHeight="1" x14ac:dyDescent="0.2">
      <c r="A117" s="16" t="s">
        <v>197</v>
      </c>
      <c r="B117" s="211" t="s">
        <v>199</v>
      </c>
      <c r="C117" s="212"/>
      <c r="D117" s="212"/>
      <c r="E117" s="212"/>
      <c r="F117" s="212"/>
      <c r="G117" s="212"/>
      <c r="H117" s="212"/>
      <c r="I117" s="213"/>
      <c r="J117" s="5">
        <v>4</v>
      </c>
      <c r="K117" s="5">
        <v>2</v>
      </c>
      <c r="L117" s="62">
        <v>1</v>
      </c>
      <c r="M117" s="5">
        <v>0</v>
      </c>
      <c r="N117" s="7">
        <f t="shared" si="26"/>
        <v>3</v>
      </c>
      <c r="O117" s="8">
        <f t="shared" si="27"/>
        <v>4</v>
      </c>
      <c r="P117" s="8">
        <f t="shared" si="28"/>
        <v>7</v>
      </c>
      <c r="Q117" s="11" t="s">
        <v>34</v>
      </c>
      <c r="R117" s="5"/>
      <c r="S117" s="12"/>
      <c r="T117" s="5" t="s">
        <v>143</v>
      </c>
    </row>
    <row r="118" spans="1:28" x14ac:dyDescent="0.2">
      <c r="A118" s="9" t="s">
        <v>27</v>
      </c>
      <c r="B118" s="90"/>
      <c r="C118" s="265"/>
      <c r="D118" s="265"/>
      <c r="E118" s="265"/>
      <c r="F118" s="265"/>
      <c r="G118" s="265"/>
      <c r="H118" s="265"/>
      <c r="I118" s="91"/>
      <c r="J118" s="9">
        <f t="shared" ref="J118:P118" si="29">SUM(J111:J117)</f>
        <v>30</v>
      </c>
      <c r="K118" s="9">
        <f t="shared" si="29"/>
        <v>12</v>
      </c>
      <c r="L118" s="9">
        <f t="shared" si="29"/>
        <v>7</v>
      </c>
      <c r="M118" s="9">
        <f t="shared" si="29"/>
        <v>3</v>
      </c>
      <c r="N118" s="9">
        <f t="shared" si="29"/>
        <v>22</v>
      </c>
      <c r="O118" s="9">
        <f t="shared" si="29"/>
        <v>31</v>
      </c>
      <c r="P118" s="9">
        <f t="shared" si="29"/>
        <v>53</v>
      </c>
      <c r="Q118" s="9">
        <f>COUNTIF(Q111:Q117,"E")</f>
        <v>5</v>
      </c>
      <c r="R118" s="9">
        <f>COUNTIF(R111:R117,"C")</f>
        <v>2</v>
      </c>
      <c r="S118" s="9">
        <f>COUNTIF(S111:S117,"VP")</f>
        <v>0</v>
      </c>
      <c r="T118" s="44">
        <f>COUNTA(T111:T117)</f>
        <v>7</v>
      </c>
      <c r="U118" s="255" t="str">
        <f>IF(Q118&gt;=SUM(R118:S118),"Corect","E trebuie să fie cel puțin egal cu C+VP")</f>
        <v>Corect</v>
      </c>
      <c r="V118" s="256"/>
      <c r="W118" s="256"/>
    </row>
    <row r="119" spans="1:28" x14ac:dyDescent="0.2">
      <c r="A119" s="49"/>
      <c r="B119" s="49"/>
      <c r="C119" s="49"/>
      <c r="D119" s="49"/>
      <c r="E119" s="49"/>
      <c r="F119" s="49"/>
      <c r="G119" s="49"/>
      <c r="H119" s="49"/>
      <c r="I119" s="49"/>
      <c r="J119" s="49"/>
      <c r="K119" s="49"/>
      <c r="L119" s="49"/>
      <c r="M119" s="49"/>
      <c r="N119" s="49"/>
      <c r="O119" s="49"/>
      <c r="P119" s="49"/>
      <c r="Q119" s="49"/>
      <c r="R119" s="49"/>
      <c r="S119" s="49"/>
      <c r="T119" s="49"/>
    </row>
    <row r="120" spans="1:28" x14ac:dyDescent="0.2">
      <c r="A120" s="181" t="s">
        <v>47</v>
      </c>
      <c r="B120" s="182"/>
      <c r="C120" s="182"/>
      <c r="D120" s="182"/>
      <c r="E120" s="182"/>
      <c r="F120" s="182"/>
      <c r="G120" s="182"/>
      <c r="H120" s="182"/>
      <c r="I120" s="182"/>
      <c r="J120" s="182"/>
      <c r="K120" s="182"/>
      <c r="L120" s="182"/>
      <c r="M120" s="182"/>
      <c r="N120" s="182"/>
      <c r="O120" s="182"/>
      <c r="P120" s="182"/>
      <c r="Q120" s="182"/>
      <c r="R120" s="182"/>
      <c r="S120" s="182"/>
      <c r="T120" s="183"/>
    </row>
    <row r="121" spans="1:28" x14ac:dyDescent="0.2">
      <c r="A121" s="184"/>
      <c r="B121" s="185"/>
      <c r="C121" s="185"/>
      <c r="D121" s="185"/>
      <c r="E121" s="185"/>
      <c r="F121" s="185"/>
      <c r="G121" s="185"/>
      <c r="H121" s="185"/>
      <c r="I121" s="185"/>
      <c r="J121" s="185"/>
      <c r="K121" s="185"/>
      <c r="L121" s="185"/>
      <c r="M121" s="185"/>
      <c r="N121" s="185"/>
      <c r="O121" s="185"/>
      <c r="P121" s="185"/>
      <c r="Q121" s="185"/>
      <c r="R121" s="185"/>
      <c r="S121" s="185"/>
      <c r="T121" s="186"/>
    </row>
    <row r="122" spans="1:28" x14ac:dyDescent="0.2">
      <c r="A122" s="178" t="s">
        <v>29</v>
      </c>
      <c r="B122" s="181" t="s">
        <v>28</v>
      </c>
      <c r="C122" s="182"/>
      <c r="D122" s="182"/>
      <c r="E122" s="182"/>
      <c r="F122" s="182"/>
      <c r="G122" s="182"/>
      <c r="H122" s="182"/>
      <c r="I122" s="183"/>
      <c r="J122" s="190" t="s">
        <v>40</v>
      </c>
      <c r="K122" s="196" t="s">
        <v>26</v>
      </c>
      <c r="L122" s="197"/>
      <c r="M122" s="198"/>
      <c r="N122" s="196" t="s">
        <v>41</v>
      </c>
      <c r="O122" s="197"/>
      <c r="P122" s="198"/>
      <c r="Q122" s="193" t="s">
        <v>25</v>
      </c>
      <c r="R122" s="193"/>
      <c r="S122" s="193"/>
      <c r="T122" s="193" t="s">
        <v>24</v>
      </c>
    </row>
    <row r="123" spans="1:28" x14ac:dyDescent="0.2">
      <c r="A123" s="179"/>
      <c r="B123" s="184"/>
      <c r="C123" s="185"/>
      <c r="D123" s="185"/>
      <c r="E123" s="185"/>
      <c r="F123" s="185"/>
      <c r="G123" s="185"/>
      <c r="H123" s="185"/>
      <c r="I123" s="186"/>
      <c r="J123" s="191"/>
      <c r="K123" s="199"/>
      <c r="L123" s="200"/>
      <c r="M123" s="201"/>
      <c r="N123" s="199"/>
      <c r="O123" s="200"/>
      <c r="P123" s="201"/>
      <c r="Q123" s="193"/>
      <c r="R123" s="193"/>
      <c r="S123" s="193"/>
      <c r="T123" s="193"/>
    </row>
    <row r="124" spans="1:28" x14ac:dyDescent="0.2">
      <c r="A124" s="180"/>
      <c r="B124" s="187"/>
      <c r="C124" s="188"/>
      <c r="D124" s="188"/>
      <c r="E124" s="188"/>
      <c r="F124" s="188"/>
      <c r="G124" s="188"/>
      <c r="H124" s="188"/>
      <c r="I124" s="189"/>
      <c r="J124" s="192"/>
      <c r="K124" s="3" t="s">
        <v>30</v>
      </c>
      <c r="L124" s="3" t="s">
        <v>31</v>
      </c>
      <c r="M124" s="3" t="s">
        <v>32</v>
      </c>
      <c r="N124" s="3" t="s">
        <v>36</v>
      </c>
      <c r="O124" s="3" t="s">
        <v>7</v>
      </c>
      <c r="P124" s="3" t="s">
        <v>33</v>
      </c>
      <c r="Q124" s="3" t="s">
        <v>34</v>
      </c>
      <c r="R124" s="3" t="s">
        <v>30</v>
      </c>
      <c r="S124" s="3" t="s">
        <v>35</v>
      </c>
      <c r="T124" s="193"/>
    </row>
    <row r="125" spans="1:28" ht="28.35" customHeight="1" x14ac:dyDescent="0.2">
      <c r="A125" s="16" t="s">
        <v>200</v>
      </c>
      <c r="B125" s="207" t="s">
        <v>201</v>
      </c>
      <c r="C125" s="208"/>
      <c r="D125" s="208"/>
      <c r="E125" s="208"/>
      <c r="F125" s="208"/>
      <c r="G125" s="208"/>
      <c r="H125" s="208"/>
      <c r="I125" s="209"/>
      <c r="J125" s="5">
        <v>5</v>
      </c>
      <c r="K125" s="5">
        <v>2</v>
      </c>
      <c r="L125" s="5">
        <v>1</v>
      </c>
      <c r="M125" s="5">
        <v>0</v>
      </c>
      <c r="N125" s="7">
        <f>K125+L125+M125</f>
        <v>3</v>
      </c>
      <c r="O125" s="8">
        <f>P125-N125</f>
        <v>7</v>
      </c>
      <c r="P125" s="8">
        <f>ROUND(PRODUCT(J125,25)/12,0)</f>
        <v>10</v>
      </c>
      <c r="Q125" s="11" t="s">
        <v>34</v>
      </c>
      <c r="R125" s="5"/>
      <c r="S125" s="12"/>
      <c r="T125" s="5" t="s">
        <v>143</v>
      </c>
    </row>
    <row r="126" spans="1:28" ht="28.35" customHeight="1" x14ac:dyDescent="0.2">
      <c r="A126" s="16" t="s">
        <v>202</v>
      </c>
      <c r="B126" s="207" t="s">
        <v>203</v>
      </c>
      <c r="C126" s="208"/>
      <c r="D126" s="208"/>
      <c r="E126" s="208"/>
      <c r="F126" s="208"/>
      <c r="G126" s="208"/>
      <c r="H126" s="208"/>
      <c r="I126" s="209"/>
      <c r="J126" s="5">
        <v>5</v>
      </c>
      <c r="K126" s="5">
        <v>2</v>
      </c>
      <c r="L126" s="5">
        <v>4</v>
      </c>
      <c r="M126" s="5">
        <v>0</v>
      </c>
      <c r="N126" s="7">
        <f t="shared" ref="N126:N130" si="30">K126+L126+M126</f>
        <v>6</v>
      </c>
      <c r="O126" s="8">
        <f t="shared" ref="O126:O130" si="31">P126-N126</f>
        <v>4</v>
      </c>
      <c r="P126" s="8">
        <f t="shared" ref="P126:P130" si="32">ROUND(PRODUCT(J126,25)/12,0)</f>
        <v>10</v>
      </c>
      <c r="Q126" s="11"/>
      <c r="R126" s="5" t="s">
        <v>30</v>
      </c>
      <c r="S126" s="12"/>
      <c r="T126" s="5" t="s">
        <v>143</v>
      </c>
    </row>
    <row r="127" spans="1:28" ht="28.35" customHeight="1" x14ac:dyDescent="0.2">
      <c r="A127" s="16" t="s">
        <v>204</v>
      </c>
      <c r="B127" s="207" t="s">
        <v>205</v>
      </c>
      <c r="C127" s="208"/>
      <c r="D127" s="208"/>
      <c r="E127" s="208"/>
      <c r="F127" s="208"/>
      <c r="G127" s="208"/>
      <c r="H127" s="208"/>
      <c r="I127" s="209"/>
      <c r="J127" s="5">
        <v>5</v>
      </c>
      <c r="K127" s="5">
        <v>2</v>
      </c>
      <c r="L127" s="5">
        <v>1</v>
      </c>
      <c r="M127" s="5">
        <v>0</v>
      </c>
      <c r="N127" s="7">
        <f t="shared" si="30"/>
        <v>3</v>
      </c>
      <c r="O127" s="8">
        <f t="shared" si="31"/>
        <v>7</v>
      </c>
      <c r="P127" s="8">
        <f t="shared" si="32"/>
        <v>10</v>
      </c>
      <c r="Q127" s="11"/>
      <c r="R127" s="5" t="s">
        <v>30</v>
      </c>
      <c r="S127" s="12"/>
      <c r="T127" s="62" t="s">
        <v>168</v>
      </c>
    </row>
    <row r="128" spans="1:28" ht="19.7" customHeight="1" x14ac:dyDescent="0.2">
      <c r="A128" s="16" t="s">
        <v>206</v>
      </c>
      <c r="B128" s="207" t="s">
        <v>207</v>
      </c>
      <c r="C128" s="208"/>
      <c r="D128" s="208"/>
      <c r="E128" s="208"/>
      <c r="F128" s="208"/>
      <c r="G128" s="208"/>
      <c r="H128" s="208"/>
      <c r="I128" s="209"/>
      <c r="J128" s="5">
        <v>5</v>
      </c>
      <c r="K128" s="5">
        <v>2</v>
      </c>
      <c r="L128" s="5">
        <v>2</v>
      </c>
      <c r="M128" s="5">
        <v>0</v>
      </c>
      <c r="N128" s="7">
        <f t="shared" si="30"/>
        <v>4</v>
      </c>
      <c r="O128" s="8">
        <f t="shared" si="31"/>
        <v>6</v>
      </c>
      <c r="P128" s="8">
        <f t="shared" si="32"/>
        <v>10</v>
      </c>
      <c r="Q128" s="11"/>
      <c r="R128" s="5" t="s">
        <v>30</v>
      </c>
      <c r="S128" s="12"/>
      <c r="T128" s="62" t="s">
        <v>140</v>
      </c>
    </row>
    <row r="129" spans="1:25" ht="19.7" customHeight="1" x14ac:dyDescent="0.2">
      <c r="A129" s="16" t="s">
        <v>208</v>
      </c>
      <c r="B129" s="211" t="s">
        <v>209</v>
      </c>
      <c r="C129" s="212"/>
      <c r="D129" s="212"/>
      <c r="E129" s="212"/>
      <c r="F129" s="212"/>
      <c r="G129" s="212"/>
      <c r="H129" s="212"/>
      <c r="I129" s="213"/>
      <c r="J129" s="5">
        <v>5</v>
      </c>
      <c r="K129" s="5">
        <v>2</v>
      </c>
      <c r="L129" s="5">
        <v>2</v>
      </c>
      <c r="M129" s="5">
        <v>0</v>
      </c>
      <c r="N129" s="7">
        <f t="shared" si="30"/>
        <v>4</v>
      </c>
      <c r="O129" s="8">
        <f t="shared" si="31"/>
        <v>6</v>
      </c>
      <c r="P129" s="8">
        <f t="shared" si="32"/>
        <v>10</v>
      </c>
      <c r="Q129" s="11" t="s">
        <v>34</v>
      </c>
      <c r="R129" s="5"/>
      <c r="S129" s="12"/>
      <c r="T129" s="5" t="s">
        <v>143</v>
      </c>
    </row>
    <row r="130" spans="1:25" ht="19.7" customHeight="1" x14ac:dyDescent="0.2">
      <c r="A130" s="16" t="s">
        <v>208</v>
      </c>
      <c r="B130" s="211" t="s">
        <v>210</v>
      </c>
      <c r="C130" s="212"/>
      <c r="D130" s="212"/>
      <c r="E130" s="212"/>
      <c r="F130" s="212"/>
      <c r="G130" s="212"/>
      <c r="H130" s="212"/>
      <c r="I130" s="213"/>
      <c r="J130" s="5">
        <v>5</v>
      </c>
      <c r="K130" s="5">
        <v>2</v>
      </c>
      <c r="L130" s="5">
        <v>2</v>
      </c>
      <c r="M130" s="5">
        <v>0</v>
      </c>
      <c r="N130" s="7">
        <f t="shared" si="30"/>
        <v>4</v>
      </c>
      <c r="O130" s="8">
        <f t="shared" si="31"/>
        <v>6</v>
      </c>
      <c r="P130" s="8">
        <f t="shared" si="32"/>
        <v>10</v>
      </c>
      <c r="Q130" s="11" t="s">
        <v>34</v>
      </c>
      <c r="R130" s="5"/>
      <c r="S130" s="12"/>
      <c r="T130" s="5" t="s">
        <v>143</v>
      </c>
    </row>
    <row r="131" spans="1:25" x14ac:dyDescent="0.2">
      <c r="A131" s="9" t="s">
        <v>27</v>
      </c>
      <c r="B131" s="90"/>
      <c r="C131" s="265"/>
      <c r="D131" s="265"/>
      <c r="E131" s="265"/>
      <c r="F131" s="265"/>
      <c r="G131" s="265"/>
      <c r="H131" s="265"/>
      <c r="I131" s="91"/>
      <c r="J131" s="9">
        <f t="shared" ref="J131:P131" si="33">SUM(J125:J130)</f>
        <v>30</v>
      </c>
      <c r="K131" s="9">
        <f t="shared" si="33"/>
        <v>12</v>
      </c>
      <c r="L131" s="9">
        <f t="shared" si="33"/>
        <v>12</v>
      </c>
      <c r="M131" s="9">
        <f t="shared" si="33"/>
        <v>0</v>
      </c>
      <c r="N131" s="9">
        <f t="shared" si="33"/>
        <v>24</v>
      </c>
      <c r="O131" s="9">
        <f t="shared" si="33"/>
        <v>36</v>
      </c>
      <c r="P131" s="9">
        <f t="shared" si="33"/>
        <v>60</v>
      </c>
      <c r="Q131" s="9">
        <f>COUNTIF(Q125:Q130,"E")</f>
        <v>3</v>
      </c>
      <c r="R131" s="9">
        <f>COUNTIF(R125:R130,"C")</f>
        <v>3</v>
      </c>
      <c r="S131" s="9">
        <f>COUNTIF(S125:S130,"VP")</f>
        <v>0</v>
      </c>
      <c r="T131" s="44">
        <f>COUNTA(T125:T130)</f>
        <v>6</v>
      </c>
      <c r="U131" s="255" t="str">
        <f>IF(Q131&gt;=SUM(R131:S131),"Corect","E trebuie să fie cel puțin egal cu C+VP")</f>
        <v>Corect</v>
      </c>
      <c r="V131" s="256"/>
      <c r="W131" s="256"/>
    </row>
    <row r="132" spans="1:25" x14ac:dyDescent="0.2">
      <c r="A132" s="323" t="s">
        <v>271</v>
      </c>
      <c r="B132" s="323"/>
      <c r="C132" s="323"/>
      <c r="D132" s="323"/>
      <c r="E132" s="323"/>
      <c r="F132" s="323"/>
      <c r="G132" s="323"/>
      <c r="H132" s="323"/>
      <c r="I132" s="323"/>
      <c r="J132" s="323"/>
      <c r="K132" s="323"/>
      <c r="L132" s="323"/>
      <c r="M132" s="323"/>
      <c r="N132" s="323"/>
      <c r="O132" s="323"/>
      <c r="P132" s="323"/>
      <c r="Q132" s="323"/>
      <c r="R132" s="323"/>
      <c r="S132" s="323"/>
      <c r="T132" s="323"/>
    </row>
    <row r="133" spans="1:25" x14ac:dyDescent="0.2">
      <c r="A133" s="181" t="s">
        <v>48</v>
      </c>
      <c r="B133" s="182"/>
      <c r="C133" s="182"/>
      <c r="D133" s="182"/>
      <c r="E133" s="182"/>
      <c r="F133" s="182"/>
      <c r="G133" s="182"/>
      <c r="H133" s="182"/>
      <c r="I133" s="182"/>
      <c r="J133" s="182"/>
      <c r="K133" s="182"/>
      <c r="L133" s="182"/>
      <c r="M133" s="182"/>
      <c r="N133" s="182"/>
      <c r="O133" s="182"/>
      <c r="P133" s="182"/>
      <c r="Q133" s="182"/>
      <c r="R133" s="182"/>
      <c r="S133" s="182"/>
      <c r="T133" s="183"/>
      <c r="U133" s="2"/>
      <c r="V133" s="2"/>
      <c r="W133" s="2"/>
      <c r="X133" s="2"/>
      <c r="Y133" s="2"/>
    </row>
    <row r="134" spans="1:25" x14ac:dyDescent="0.2">
      <c r="A134" s="187"/>
      <c r="B134" s="188"/>
      <c r="C134" s="188"/>
      <c r="D134" s="188"/>
      <c r="E134" s="188"/>
      <c r="F134" s="188"/>
      <c r="G134" s="188"/>
      <c r="H134" s="188"/>
      <c r="I134" s="188"/>
      <c r="J134" s="188"/>
      <c r="K134" s="188"/>
      <c r="L134" s="188"/>
      <c r="M134" s="188"/>
      <c r="N134" s="188"/>
      <c r="O134" s="188"/>
      <c r="P134" s="188"/>
      <c r="Q134" s="188"/>
      <c r="R134" s="188"/>
      <c r="S134" s="188"/>
      <c r="T134" s="189"/>
      <c r="U134" s="2"/>
      <c r="V134" s="2"/>
      <c r="W134" s="2"/>
      <c r="X134" s="2"/>
      <c r="Y134" s="2"/>
    </row>
    <row r="135" spans="1:25" x14ac:dyDescent="0.2">
      <c r="A135" s="195" t="s">
        <v>29</v>
      </c>
      <c r="B135" s="181" t="s">
        <v>28</v>
      </c>
      <c r="C135" s="182"/>
      <c r="D135" s="182"/>
      <c r="E135" s="182"/>
      <c r="F135" s="182"/>
      <c r="G135" s="182"/>
      <c r="H135" s="182"/>
      <c r="I135" s="183"/>
      <c r="J135" s="193" t="s">
        <v>40</v>
      </c>
      <c r="K135" s="196" t="s">
        <v>26</v>
      </c>
      <c r="L135" s="197"/>
      <c r="M135" s="198"/>
      <c r="N135" s="196" t="s">
        <v>41</v>
      </c>
      <c r="O135" s="197"/>
      <c r="P135" s="198"/>
      <c r="Q135" s="196" t="s">
        <v>25</v>
      </c>
      <c r="R135" s="197"/>
      <c r="S135" s="198"/>
      <c r="T135" s="193" t="s">
        <v>24</v>
      </c>
      <c r="U135" s="2"/>
      <c r="V135" s="2"/>
      <c r="W135" s="2"/>
      <c r="X135" s="2"/>
      <c r="Y135" s="2"/>
    </row>
    <row r="136" spans="1:25" x14ac:dyDescent="0.2">
      <c r="A136" s="195"/>
      <c r="B136" s="184"/>
      <c r="C136" s="185"/>
      <c r="D136" s="185"/>
      <c r="E136" s="185"/>
      <c r="F136" s="185"/>
      <c r="G136" s="185"/>
      <c r="H136" s="185"/>
      <c r="I136" s="186"/>
      <c r="J136" s="193"/>
      <c r="K136" s="199"/>
      <c r="L136" s="200"/>
      <c r="M136" s="201"/>
      <c r="N136" s="199"/>
      <c r="O136" s="200"/>
      <c r="P136" s="201"/>
      <c r="Q136" s="199"/>
      <c r="R136" s="200"/>
      <c r="S136" s="201"/>
      <c r="T136" s="193"/>
      <c r="U136" s="2"/>
      <c r="V136" s="2"/>
      <c r="W136" s="2"/>
      <c r="X136" s="2"/>
      <c r="Y136" s="2"/>
    </row>
    <row r="137" spans="1:25" x14ac:dyDescent="0.2">
      <c r="A137" s="195"/>
      <c r="B137" s="187"/>
      <c r="C137" s="188"/>
      <c r="D137" s="188"/>
      <c r="E137" s="188"/>
      <c r="F137" s="188"/>
      <c r="G137" s="188"/>
      <c r="H137" s="188"/>
      <c r="I137" s="189"/>
      <c r="J137" s="193"/>
      <c r="K137" s="3" t="s">
        <v>30</v>
      </c>
      <c r="L137" s="3" t="s">
        <v>31</v>
      </c>
      <c r="M137" s="3" t="s">
        <v>32</v>
      </c>
      <c r="N137" s="3" t="s">
        <v>36</v>
      </c>
      <c r="O137" s="3" t="s">
        <v>7</v>
      </c>
      <c r="P137" s="3" t="s">
        <v>33</v>
      </c>
      <c r="Q137" s="3" t="s">
        <v>34</v>
      </c>
      <c r="R137" s="3" t="s">
        <v>30</v>
      </c>
      <c r="S137" s="3" t="s">
        <v>35</v>
      </c>
      <c r="T137" s="193"/>
      <c r="U137" s="2"/>
      <c r="V137" s="2"/>
      <c r="W137" s="2"/>
      <c r="X137" s="2"/>
      <c r="Y137" s="2"/>
    </row>
    <row r="138" spans="1:25" x14ac:dyDescent="0.2">
      <c r="A138" s="42" t="s">
        <v>160</v>
      </c>
      <c r="B138" s="286" t="s">
        <v>215</v>
      </c>
      <c r="C138" s="287"/>
      <c r="D138" s="287"/>
      <c r="E138" s="287"/>
      <c r="F138" s="287"/>
      <c r="G138" s="287"/>
      <c r="H138" s="287"/>
      <c r="I138" s="287"/>
      <c r="J138" s="287"/>
      <c r="K138" s="287"/>
      <c r="L138" s="287"/>
      <c r="M138" s="287"/>
      <c r="N138" s="287"/>
      <c r="O138" s="287"/>
      <c r="P138" s="287"/>
      <c r="Q138" s="287"/>
      <c r="R138" s="287"/>
      <c r="S138" s="287"/>
      <c r="T138" s="288"/>
      <c r="U138" s="2"/>
      <c r="V138" s="2"/>
      <c r="W138" s="2"/>
      <c r="X138" s="2"/>
      <c r="Y138" s="2"/>
    </row>
    <row r="139" spans="1:25" ht="19.7" customHeight="1" x14ac:dyDescent="0.2">
      <c r="A139" s="64" t="s">
        <v>218</v>
      </c>
      <c r="B139" s="228" t="s">
        <v>219</v>
      </c>
      <c r="C139" s="228"/>
      <c r="D139" s="228"/>
      <c r="E139" s="228"/>
      <c r="F139" s="228"/>
      <c r="G139" s="228"/>
      <c r="H139" s="228"/>
      <c r="I139" s="228"/>
      <c r="J139" s="13">
        <v>4</v>
      </c>
      <c r="K139" s="13">
        <v>2</v>
      </c>
      <c r="L139" s="13">
        <v>1</v>
      </c>
      <c r="M139" s="13">
        <v>0</v>
      </c>
      <c r="N139" s="8">
        <f>K139+L139+M139</f>
        <v>3</v>
      </c>
      <c r="O139" s="8">
        <f>P139-N139</f>
        <v>4</v>
      </c>
      <c r="P139" s="8">
        <f>ROUND(PRODUCT(J139,25)/14,0)</f>
        <v>7</v>
      </c>
      <c r="Q139" s="13"/>
      <c r="R139" s="13" t="s">
        <v>30</v>
      </c>
      <c r="S139" s="65"/>
      <c r="T139" s="5" t="s">
        <v>143</v>
      </c>
      <c r="U139" s="2"/>
      <c r="V139" s="2"/>
      <c r="W139" s="2"/>
      <c r="X139" s="2"/>
      <c r="Y139" s="2"/>
    </row>
    <row r="140" spans="1:25" ht="19.7" customHeight="1" x14ac:dyDescent="0.2">
      <c r="A140" s="64" t="s">
        <v>220</v>
      </c>
      <c r="B140" s="229" t="s">
        <v>221</v>
      </c>
      <c r="C140" s="230"/>
      <c r="D140" s="230"/>
      <c r="E140" s="230"/>
      <c r="F140" s="230"/>
      <c r="G140" s="230"/>
      <c r="H140" s="230"/>
      <c r="I140" s="231"/>
      <c r="J140" s="13">
        <v>4</v>
      </c>
      <c r="K140" s="13">
        <v>2</v>
      </c>
      <c r="L140" s="13">
        <v>1</v>
      </c>
      <c r="M140" s="13">
        <v>0</v>
      </c>
      <c r="N140" s="8">
        <f t="shared" ref="N140" si="34">K140+L140+M140</f>
        <v>3</v>
      </c>
      <c r="O140" s="8">
        <f t="shared" ref="O140" si="35">P140-N140</f>
        <v>4</v>
      </c>
      <c r="P140" s="8">
        <f t="shared" ref="P140" si="36">ROUND(PRODUCT(J140,25)/14,0)</f>
        <v>7</v>
      </c>
      <c r="Q140" s="13"/>
      <c r="R140" s="13" t="s">
        <v>30</v>
      </c>
      <c r="S140" s="65"/>
      <c r="T140" s="5" t="s">
        <v>143</v>
      </c>
    </row>
    <row r="141" spans="1:25" x14ac:dyDescent="0.2">
      <c r="A141" s="42" t="s">
        <v>172</v>
      </c>
      <c r="B141" s="289" t="s">
        <v>216</v>
      </c>
      <c r="C141" s="290"/>
      <c r="D141" s="290"/>
      <c r="E141" s="290"/>
      <c r="F141" s="290"/>
      <c r="G141" s="290"/>
      <c r="H141" s="290"/>
      <c r="I141" s="290"/>
      <c r="J141" s="290"/>
      <c r="K141" s="290"/>
      <c r="L141" s="290"/>
      <c r="M141" s="290"/>
      <c r="N141" s="290"/>
      <c r="O141" s="290"/>
      <c r="P141" s="290"/>
      <c r="Q141" s="290"/>
      <c r="R141" s="290"/>
      <c r="S141" s="290"/>
      <c r="T141" s="291"/>
      <c r="U141" s="30"/>
      <c r="V141" s="30"/>
      <c r="W141" s="30"/>
      <c r="X141" s="30"/>
      <c r="Y141" s="30"/>
    </row>
    <row r="142" spans="1:25" ht="19.7" customHeight="1" x14ac:dyDescent="0.2">
      <c r="A142" s="64" t="s">
        <v>222</v>
      </c>
      <c r="B142" s="237" t="s">
        <v>223</v>
      </c>
      <c r="C142" s="228"/>
      <c r="D142" s="228"/>
      <c r="E142" s="228"/>
      <c r="F142" s="228"/>
      <c r="G142" s="228"/>
      <c r="H142" s="228"/>
      <c r="I142" s="228"/>
      <c r="J142" s="13">
        <v>4</v>
      </c>
      <c r="K142" s="13">
        <v>2</v>
      </c>
      <c r="L142" s="13">
        <v>1</v>
      </c>
      <c r="M142" s="13">
        <v>0</v>
      </c>
      <c r="N142" s="8">
        <f>K142+L142+M142</f>
        <v>3</v>
      </c>
      <c r="O142" s="8">
        <f>P142-N142</f>
        <v>4</v>
      </c>
      <c r="P142" s="8">
        <f>ROUND(PRODUCT(J142,25)/14,0)</f>
        <v>7</v>
      </c>
      <c r="Q142" s="13" t="s">
        <v>34</v>
      </c>
      <c r="R142" s="13"/>
      <c r="S142" s="65"/>
      <c r="T142" s="5" t="s">
        <v>143</v>
      </c>
      <c r="U142" s="30"/>
      <c r="V142" s="30"/>
      <c r="W142" s="30"/>
      <c r="X142" s="30"/>
      <c r="Y142" s="30"/>
    </row>
    <row r="143" spans="1:25" ht="19.7" customHeight="1" x14ac:dyDescent="0.2">
      <c r="A143" s="64" t="s">
        <v>224</v>
      </c>
      <c r="B143" s="227" t="s">
        <v>225</v>
      </c>
      <c r="C143" s="227"/>
      <c r="D143" s="227"/>
      <c r="E143" s="227"/>
      <c r="F143" s="227"/>
      <c r="G143" s="227"/>
      <c r="H143" s="227"/>
      <c r="I143" s="227"/>
      <c r="J143" s="13">
        <v>4</v>
      </c>
      <c r="K143" s="13">
        <v>2</v>
      </c>
      <c r="L143" s="13">
        <v>1</v>
      </c>
      <c r="M143" s="13">
        <v>0</v>
      </c>
      <c r="N143" s="8">
        <f t="shared" ref="N143:N145" si="37">K143+L143+M143</f>
        <v>3</v>
      </c>
      <c r="O143" s="8">
        <f t="shared" ref="O143:O145" si="38">P143-N143</f>
        <v>4</v>
      </c>
      <c r="P143" s="8">
        <f t="shared" ref="P143:P145" si="39">ROUND(PRODUCT(J143,25)/14,0)</f>
        <v>7</v>
      </c>
      <c r="Q143" s="13" t="s">
        <v>34</v>
      </c>
      <c r="R143" s="13"/>
      <c r="S143" s="65"/>
      <c r="T143" s="5" t="s">
        <v>143</v>
      </c>
      <c r="U143" s="30"/>
      <c r="V143" s="30"/>
      <c r="W143" s="30"/>
      <c r="X143" s="30"/>
      <c r="Y143" s="30"/>
    </row>
    <row r="144" spans="1:25" ht="19.7" customHeight="1" x14ac:dyDescent="0.2">
      <c r="A144" s="64" t="s">
        <v>226</v>
      </c>
      <c r="B144" s="228" t="s">
        <v>227</v>
      </c>
      <c r="C144" s="228"/>
      <c r="D144" s="228"/>
      <c r="E144" s="228"/>
      <c r="F144" s="228"/>
      <c r="G144" s="228"/>
      <c r="H144" s="228"/>
      <c r="I144" s="228"/>
      <c r="J144" s="13">
        <v>4</v>
      </c>
      <c r="K144" s="13">
        <v>2</v>
      </c>
      <c r="L144" s="13">
        <v>1</v>
      </c>
      <c r="M144" s="13">
        <v>0</v>
      </c>
      <c r="N144" s="8">
        <f t="shared" si="37"/>
        <v>3</v>
      </c>
      <c r="O144" s="8">
        <f t="shared" si="38"/>
        <v>4</v>
      </c>
      <c r="P144" s="8">
        <f t="shared" si="39"/>
        <v>7</v>
      </c>
      <c r="Q144" s="13" t="s">
        <v>34</v>
      </c>
      <c r="R144" s="13"/>
      <c r="S144" s="65"/>
      <c r="T144" s="5" t="s">
        <v>143</v>
      </c>
      <c r="U144" s="30"/>
      <c r="V144" s="30"/>
      <c r="W144" s="30"/>
      <c r="X144" s="30"/>
      <c r="Y144" s="30"/>
    </row>
    <row r="145" spans="1:28" ht="28.35" customHeight="1" x14ac:dyDescent="0.2">
      <c r="A145" s="64" t="s">
        <v>228</v>
      </c>
      <c r="B145" s="242" t="s">
        <v>229</v>
      </c>
      <c r="C145" s="227"/>
      <c r="D145" s="227"/>
      <c r="E145" s="227"/>
      <c r="F145" s="227"/>
      <c r="G145" s="227"/>
      <c r="H145" s="227"/>
      <c r="I145" s="227"/>
      <c r="J145" s="13">
        <v>4</v>
      </c>
      <c r="K145" s="13">
        <v>2</v>
      </c>
      <c r="L145" s="13">
        <v>1</v>
      </c>
      <c r="M145" s="13">
        <v>0</v>
      </c>
      <c r="N145" s="8">
        <f t="shared" si="37"/>
        <v>3</v>
      </c>
      <c r="O145" s="8">
        <f t="shared" si="38"/>
        <v>4</v>
      </c>
      <c r="P145" s="8">
        <f t="shared" si="39"/>
        <v>7</v>
      </c>
      <c r="Q145" s="13" t="s">
        <v>34</v>
      </c>
      <c r="R145" s="13"/>
      <c r="S145" s="65"/>
      <c r="T145" s="5" t="s">
        <v>143</v>
      </c>
      <c r="U145" s="30"/>
      <c r="V145" s="30"/>
      <c r="W145" s="30"/>
      <c r="X145" s="30"/>
      <c r="Y145" s="30"/>
    </row>
    <row r="146" spans="1:28" x14ac:dyDescent="0.2">
      <c r="A146" s="42" t="s">
        <v>184</v>
      </c>
      <c r="B146" s="238" t="s">
        <v>217</v>
      </c>
      <c r="C146" s="238"/>
      <c r="D146" s="238"/>
      <c r="E146" s="238"/>
      <c r="F146" s="238"/>
      <c r="G146" s="238"/>
      <c r="H146" s="238"/>
      <c r="I146" s="238"/>
      <c r="J146" s="238"/>
      <c r="K146" s="238"/>
      <c r="L146" s="238"/>
      <c r="M146" s="238"/>
      <c r="N146" s="238"/>
      <c r="O146" s="238"/>
      <c r="P146" s="238"/>
      <c r="Q146" s="238"/>
      <c r="R146" s="238"/>
      <c r="S146" s="238"/>
      <c r="T146" s="238"/>
      <c r="U146" s="30"/>
      <c r="V146" s="30"/>
      <c r="W146" s="30"/>
      <c r="X146" s="30"/>
      <c r="Y146" s="30"/>
    </row>
    <row r="147" spans="1:28" ht="19.7" customHeight="1" x14ac:dyDescent="0.2">
      <c r="A147" s="64" t="s">
        <v>230</v>
      </c>
      <c r="B147" s="232" t="s">
        <v>231</v>
      </c>
      <c r="C147" s="233"/>
      <c r="D147" s="233"/>
      <c r="E147" s="233"/>
      <c r="F147" s="233"/>
      <c r="G147" s="233"/>
      <c r="H147" s="233"/>
      <c r="I147" s="234"/>
      <c r="J147" s="13">
        <v>4</v>
      </c>
      <c r="K147" s="13">
        <v>2</v>
      </c>
      <c r="L147" s="13">
        <v>1</v>
      </c>
      <c r="M147" s="13">
        <v>0</v>
      </c>
      <c r="N147" s="8">
        <f>K147+L147+M147</f>
        <v>3</v>
      </c>
      <c r="O147" s="8">
        <f t="shared" ref="O147:O148" si="40">P147-N147</f>
        <v>4</v>
      </c>
      <c r="P147" s="8">
        <f t="shared" ref="P147:P148" si="41">ROUND(PRODUCT(J147,25)/14,0)</f>
        <v>7</v>
      </c>
      <c r="Q147" s="13" t="s">
        <v>34</v>
      </c>
      <c r="R147" s="13"/>
      <c r="S147" s="65"/>
      <c r="T147" s="62" t="s">
        <v>168</v>
      </c>
      <c r="U147" s="30"/>
      <c r="V147" s="30"/>
      <c r="W147" s="30"/>
      <c r="X147" s="30"/>
      <c r="Y147" s="30"/>
    </row>
    <row r="148" spans="1:28" ht="19.7" customHeight="1" x14ac:dyDescent="0.2">
      <c r="A148" s="64" t="s">
        <v>232</v>
      </c>
      <c r="B148" s="242" t="s">
        <v>233</v>
      </c>
      <c r="C148" s="227"/>
      <c r="D148" s="227"/>
      <c r="E148" s="227"/>
      <c r="F148" s="227"/>
      <c r="G148" s="227"/>
      <c r="H148" s="227"/>
      <c r="I148" s="227"/>
      <c r="J148" s="13">
        <v>4</v>
      </c>
      <c r="K148" s="13">
        <v>2</v>
      </c>
      <c r="L148" s="13">
        <v>1</v>
      </c>
      <c r="M148" s="13">
        <v>0</v>
      </c>
      <c r="N148" s="8">
        <f>K148+L148+M148</f>
        <v>3</v>
      </c>
      <c r="O148" s="8">
        <f t="shared" si="40"/>
        <v>4</v>
      </c>
      <c r="P148" s="8">
        <f t="shared" si="41"/>
        <v>7</v>
      </c>
      <c r="Q148" s="13" t="s">
        <v>34</v>
      </c>
      <c r="R148" s="13"/>
      <c r="S148" s="65"/>
      <c r="T148" s="62" t="s">
        <v>168</v>
      </c>
    </row>
    <row r="149" spans="1:28" ht="19.7" customHeight="1" x14ac:dyDescent="0.2">
      <c r="A149" s="64" t="s">
        <v>234</v>
      </c>
      <c r="B149" s="228" t="s">
        <v>235</v>
      </c>
      <c r="C149" s="228"/>
      <c r="D149" s="228"/>
      <c r="E149" s="228"/>
      <c r="F149" s="228"/>
      <c r="G149" s="228"/>
      <c r="H149" s="228"/>
      <c r="I149" s="228"/>
      <c r="J149" s="13">
        <v>4</v>
      </c>
      <c r="K149" s="13">
        <v>2</v>
      </c>
      <c r="L149" s="13">
        <v>1</v>
      </c>
      <c r="M149" s="13">
        <v>0</v>
      </c>
      <c r="N149" s="8">
        <f>K149+L149+M149</f>
        <v>3</v>
      </c>
      <c r="O149" s="8">
        <f>P149-N149</f>
        <v>4</v>
      </c>
      <c r="P149" s="8">
        <f>ROUND(PRODUCT(J149,25)/14,0)</f>
        <v>7</v>
      </c>
      <c r="Q149" s="13" t="s">
        <v>34</v>
      </c>
      <c r="R149" s="13"/>
      <c r="S149" s="65"/>
      <c r="T149" s="62" t="s">
        <v>168</v>
      </c>
      <c r="U149" s="30"/>
      <c r="V149" s="31"/>
      <c r="W149" s="31"/>
      <c r="X149" s="31"/>
      <c r="Y149" s="31"/>
    </row>
    <row r="150" spans="1:28" ht="19.7" customHeight="1" x14ac:dyDescent="0.2">
      <c r="A150" s="64" t="s">
        <v>236</v>
      </c>
      <c r="B150" s="227" t="s">
        <v>237</v>
      </c>
      <c r="C150" s="227"/>
      <c r="D150" s="227"/>
      <c r="E150" s="227"/>
      <c r="F150" s="227"/>
      <c r="G150" s="227"/>
      <c r="H150" s="227"/>
      <c r="I150" s="227"/>
      <c r="J150" s="13">
        <v>4</v>
      </c>
      <c r="K150" s="13">
        <v>2</v>
      </c>
      <c r="L150" s="13">
        <v>1</v>
      </c>
      <c r="M150" s="13">
        <v>0</v>
      </c>
      <c r="N150" s="8">
        <f>K150+L150+M150</f>
        <v>3</v>
      </c>
      <c r="O150" s="8">
        <f>P150-N150</f>
        <v>4</v>
      </c>
      <c r="P150" s="8">
        <f>ROUND(PRODUCT(J150,25)/14,0)</f>
        <v>7</v>
      </c>
      <c r="Q150" s="13" t="s">
        <v>34</v>
      </c>
      <c r="R150" s="13"/>
      <c r="S150" s="65"/>
      <c r="T150" s="62" t="s">
        <v>168</v>
      </c>
      <c r="U150" s="31"/>
      <c r="V150" s="31"/>
      <c r="W150" s="31"/>
      <c r="X150" s="31"/>
      <c r="Y150" s="31"/>
    </row>
    <row r="151" spans="1:28" x14ac:dyDescent="0.2">
      <c r="A151" s="42" t="s">
        <v>197</v>
      </c>
      <c r="B151" s="238" t="s">
        <v>254</v>
      </c>
      <c r="C151" s="238"/>
      <c r="D151" s="238"/>
      <c r="E151" s="238"/>
      <c r="F151" s="238"/>
      <c r="G151" s="238"/>
      <c r="H151" s="238"/>
      <c r="I151" s="238"/>
      <c r="J151" s="238"/>
      <c r="K151" s="238"/>
      <c r="L151" s="238"/>
      <c r="M151" s="238"/>
      <c r="N151" s="238"/>
      <c r="O151" s="238"/>
      <c r="P151" s="238"/>
      <c r="Q151" s="238"/>
      <c r="R151" s="238"/>
      <c r="S151" s="238"/>
      <c r="T151" s="238"/>
      <c r="U151" s="31"/>
      <c r="V151" s="31"/>
      <c r="W151" s="31"/>
      <c r="X151" s="31"/>
      <c r="Y151" s="31"/>
    </row>
    <row r="152" spans="1:28" ht="19.7" customHeight="1" x14ac:dyDescent="0.2">
      <c r="A152" s="64" t="s">
        <v>238</v>
      </c>
      <c r="B152" s="227" t="s">
        <v>239</v>
      </c>
      <c r="C152" s="227"/>
      <c r="D152" s="227"/>
      <c r="E152" s="227"/>
      <c r="F152" s="227"/>
      <c r="G152" s="227"/>
      <c r="H152" s="227"/>
      <c r="I152" s="227"/>
      <c r="J152" s="13">
        <v>4</v>
      </c>
      <c r="K152" s="13">
        <v>2</v>
      </c>
      <c r="L152" s="13">
        <v>1</v>
      </c>
      <c r="M152" s="13">
        <v>0</v>
      </c>
      <c r="N152" s="8">
        <f>K152+L152+M152</f>
        <v>3</v>
      </c>
      <c r="O152" s="8">
        <f>P152-N152</f>
        <v>4</v>
      </c>
      <c r="P152" s="8">
        <f>ROUND(PRODUCT(J152,25)/14,0)</f>
        <v>7</v>
      </c>
      <c r="Q152" s="13" t="s">
        <v>34</v>
      </c>
      <c r="R152" s="13"/>
      <c r="S152" s="65"/>
      <c r="T152" s="5" t="s">
        <v>168</v>
      </c>
    </row>
    <row r="153" spans="1:28" ht="28.35" customHeight="1" x14ac:dyDescent="0.2">
      <c r="A153" s="64" t="s">
        <v>240</v>
      </c>
      <c r="B153" s="227" t="s">
        <v>241</v>
      </c>
      <c r="C153" s="227"/>
      <c r="D153" s="227"/>
      <c r="E153" s="227"/>
      <c r="F153" s="227"/>
      <c r="G153" s="227"/>
      <c r="H153" s="227"/>
      <c r="I153" s="227"/>
      <c r="J153" s="13">
        <v>4</v>
      </c>
      <c r="K153" s="13">
        <v>2</v>
      </c>
      <c r="L153" s="13">
        <v>1</v>
      </c>
      <c r="M153" s="13">
        <v>0</v>
      </c>
      <c r="N153" s="8">
        <f>K153+L153+M153</f>
        <v>3</v>
      </c>
      <c r="O153" s="8">
        <f>P153-N153</f>
        <v>4</v>
      </c>
      <c r="P153" s="8">
        <f>ROUND(PRODUCT(J153,25)/14,0)</f>
        <v>7</v>
      </c>
      <c r="Q153" s="13" t="s">
        <v>34</v>
      </c>
      <c r="R153" s="13"/>
      <c r="S153" s="65"/>
      <c r="T153" s="5" t="s">
        <v>168</v>
      </c>
      <c r="U153" s="32"/>
      <c r="V153" s="32"/>
      <c r="W153" s="32"/>
      <c r="X153" s="32"/>
      <c r="Y153" s="32"/>
    </row>
    <row r="154" spans="1:28" ht="19.7" customHeight="1" x14ac:dyDescent="0.2">
      <c r="A154" s="64" t="s">
        <v>242</v>
      </c>
      <c r="B154" s="228" t="s">
        <v>243</v>
      </c>
      <c r="C154" s="228"/>
      <c r="D154" s="228"/>
      <c r="E154" s="228"/>
      <c r="F154" s="228"/>
      <c r="G154" s="228"/>
      <c r="H154" s="228"/>
      <c r="I154" s="228"/>
      <c r="J154" s="13">
        <v>4</v>
      </c>
      <c r="K154" s="13">
        <v>2</v>
      </c>
      <c r="L154" s="79">
        <v>1</v>
      </c>
      <c r="M154" s="13">
        <v>0</v>
      </c>
      <c r="N154" s="8">
        <f>K154+L154+M154</f>
        <v>3</v>
      </c>
      <c r="O154" s="8">
        <f t="shared" ref="O154:O155" si="42">P154-N154</f>
        <v>4</v>
      </c>
      <c r="P154" s="8">
        <f>ROUND(PRODUCT(J154,25)/14,0)</f>
        <v>7</v>
      </c>
      <c r="Q154" s="13" t="s">
        <v>34</v>
      </c>
      <c r="R154" s="13"/>
      <c r="S154" s="65"/>
      <c r="T154" s="5" t="s">
        <v>168</v>
      </c>
      <c r="U154" s="76" t="s">
        <v>283</v>
      </c>
      <c r="V154" s="76"/>
      <c r="W154" s="76"/>
      <c r="X154" s="76"/>
      <c r="Y154" s="76"/>
      <c r="Z154" s="76"/>
      <c r="AA154" s="78"/>
      <c r="AB154" s="78"/>
    </row>
    <row r="155" spans="1:28" ht="28.35" customHeight="1" x14ac:dyDescent="0.2">
      <c r="A155" s="64" t="s">
        <v>244</v>
      </c>
      <c r="B155" s="227" t="s">
        <v>245</v>
      </c>
      <c r="C155" s="227"/>
      <c r="D155" s="227"/>
      <c r="E155" s="227"/>
      <c r="F155" s="227"/>
      <c r="G155" s="227"/>
      <c r="H155" s="227"/>
      <c r="I155" s="227"/>
      <c r="J155" s="13">
        <v>4</v>
      </c>
      <c r="K155" s="13">
        <v>2</v>
      </c>
      <c r="L155" s="79">
        <v>1</v>
      </c>
      <c r="M155" s="13">
        <v>0</v>
      </c>
      <c r="N155" s="8">
        <f>K155+L155+M155</f>
        <v>3</v>
      </c>
      <c r="O155" s="8">
        <f t="shared" si="42"/>
        <v>4</v>
      </c>
      <c r="P155" s="8">
        <f>ROUND(PRODUCT(J155,25)/14,0)</f>
        <v>7</v>
      </c>
      <c r="Q155" s="13" t="s">
        <v>34</v>
      </c>
      <c r="R155" s="13"/>
      <c r="S155" s="65"/>
      <c r="T155" s="5" t="s">
        <v>168</v>
      </c>
      <c r="U155" s="32"/>
      <c r="V155" s="32"/>
      <c r="W155" s="32"/>
      <c r="X155" s="32"/>
      <c r="Y155" s="32"/>
    </row>
    <row r="156" spans="1:28" x14ac:dyDescent="0.2">
      <c r="A156" s="42" t="s">
        <v>208</v>
      </c>
      <c r="B156" s="238" t="s">
        <v>246</v>
      </c>
      <c r="C156" s="238"/>
      <c r="D156" s="238"/>
      <c r="E156" s="238"/>
      <c r="F156" s="238"/>
      <c r="G156" s="238"/>
      <c r="H156" s="238"/>
      <c r="I156" s="238"/>
      <c r="J156" s="238"/>
      <c r="K156" s="238"/>
      <c r="L156" s="238"/>
      <c r="M156" s="238"/>
      <c r="N156" s="238"/>
      <c r="O156" s="238"/>
      <c r="P156" s="238"/>
      <c r="Q156" s="238"/>
      <c r="R156" s="238"/>
      <c r="S156" s="238"/>
      <c r="T156" s="238"/>
      <c r="U156" s="32"/>
      <c r="V156" s="32"/>
      <c r="W156" s="32"/>
      <c r="X156" s="32"/>
      <c r="Y156" s="32"/>
    </row>
    <row r="157" spans="1:28" ht="28.35" customHeight="1" x14ac:dyDescent="0.2">
      <c r="A157" s="64" t="s">
        <v>247</v>
      </c>
      <c r="B157" s="227" t="s">
        <v>248</v>
      </c>
      <c r="C157" s="227"/>
      <c r="D157" s="227"/>
      <c r="E157" s="227"/>
      <c r="F157" s="227"/>
      <c r="G157" s="227"/>
      <c r="H157" s="227"/>
      <c r="I157" s="227"/>
      <c r="J157" s="79">
        <v>5</v>
      </c>
      <c r="K157" s="13">
        <v>2</v>
      </c>
      <c r="L157" s="13">
        <v>2</v>
      </c>
      <c r="M157" s="13">
        <v>0</v>
      </c>
      <c r="N157" s="8">
        <f>K157+L157+M157</f>
        <v>4</v>
      </c>
      <c r="O157" s="8">
        <f t="shared" ref="O157" si="43">P157-N157</f>
        <v>6</v>
      </c>
      <c r="P157" s="8">
        <f>ROUND(PRODUCT(J157,25)/12,0)</f>
        <v>10</v>
      </c>
      <c r="Q157" s="13" t="s">
        <v>34</v>
      </c>
      <c r="R157" s="13"/>
      <c r="S157" s="65"/>
      <c r="T157" s="5" t="s">
        <v>143</v>
      </c>
      <c r="U157" s="76" t="s">
        <v>281</v>
      </c>
      <c r="V157" s="77"/>
      <c r="W157" s="77"/>
      <c r="X157" s="32"/>
      <c r="Y157" s="32"/>
    </row>
    <row r="158" spans="1:28" ht="28.35" customHeight="1" x14ac:dyDescent="0.2">
      <c r="A158" s="64" t="s">
        <v>249</v>
      </c>
      <c r="B158" s="227" t="s">
        <v>250</v>
      </c>
      <c r="C158" s="227"/>
      <c r="D158" s="227"/>
      <c r="E158" s="227"/>
      <c r="F158" s="227"/>
      <c r="G158" s="227"/>
      <c r="H158" s="227"/>
      <c r="I158" s="227"/>
      <c r="J158" s="79">
        <v>5</v>
      </c>
      <c r="K158" s="13">
        <v>2</v>
      </c>
      <c r="L158" s="13">
        <v>2</v>
      </c>
      <c r="M158" s="13">
        <v>0</v>
      </c>
      <c r="N158" s="8">
        <f>K158+L158+M158</f>
        <v>4</v>
      </c>
      <c r="O158" s="8">
        <f>P158-N158</f>
        <v>6</v>
      </c>
      <c r="P158" s="8">
        <f>ROUND(PRODUCT(J158,25)/12,0)</f>
        <v>10</v>
      </c>
      <c r="Q158" s="13" t="s">
        <v>34</v>
      </c>
      <c r="R158" s="13"/>
      <c r="S158" s="65"/>
      <c r="T158" s="5" t="s">
        <v>143</v>
      </c>
      <c r="U158" s="32"/>
      <c r="V158" s="32"/>
      <c r="W158" s="32"/>
      <c r="X158" s="32"/>
      <c r="Y158" s="32"/>
    </row>
    <row r="159" spans="1:28" ht="19.7" customHeight="1" x14ac:dyDescent="0.2">
      <c r="A159" s="40" t="s">
        <v>251</v>
      </c>
      <c r="B159" s="227" t="s">
        <v>252</v>
      </c>
      <c r="C159" s="227"/>
      <c r="D159" s="227"/>
      <c r="E159" s="227"/>
      <c r="F159" s="227"/>
      <c r="G159" s="227"/>
      <c r="H159" s="227"/>
      <c r="I159" s="227"/>
      <c r="J159" s="79">
        <v>5</v>
      </c>
      <c r="K159" s="13">
        <v>2</v>
      </c>
      <c r="L159" s="13">
        <v>2</v>
      </c>
      <c r="M159" s="13">
        <v>0</v>
      </c>
      <c r="N159" s="8">
        <f>K159+L159+M159</f>
        <v>4</v>
      </c>
      <c r="O159" s="8">
        <f>P159-N159</f>
        <v>6</v>
      </c>
      <c r="P159" s="8">
        <f>ROUND(PRODUCT(J159,25)/12,0)</f>
        <v>10</v>
      </c>
      <c r="Q159" s="13" t="s">
        <v>34</v>
      </c>
      <c r="R159" s="13"/>
      <c r="S159" s="65"/>
      <c r="T159" s="5" t="s">
        <v>143</v>
      </c>
      <c r="U159" s="32"/>
      <c r="V159" s="32"/>
      <c r="W159" s="32"/>
      <c r="X159" s="32"/>
      <c r="Y159" s="32"/>
    </row>
    <row r="160" spans="1:28" ht="28.35" customHeight="1" x14ac:dyDescent="0.2">
      <c r="A160" s="40"/>
      <c r="B160" s="270" t="s">
        <v>253</v>
      </c>
      <c r="C160" s="270"/>
      <c r="D160" s="270"/>
      <c r="E160" s="270"/>
      <c r="F160" s="270"/>
      <c r="G160" s="270"/>
      <c r="H160" s="270"/>
      <c r="I160" s="270"/>
      <c r="J160" s="79">
        <v>5</v>
      </c>
      <c r="K160" s="13">
        <v>2</v>
      </c>
      <c r="L160" s="13">
        <v>2</v>
      </c>
      <c r="M160" s="13">
        <v>0</v>
      </c>
      <c r="N160" s="8">
        <f>K160+L160+M160</f>
        <v>4</v>
      </c>
      <c r="O160" s="8">
        <f>P160-N160</f>
        <v>6</v>
      </c>
      <c r="P160" s="8">
        <f>ROUND(PRODUCT(J160,25)/12,0)</f>
        <v>10</v>
      </c>
      <c r="Q160" s="11"/>
      <c r="R160" s="5" t="s">
        <v>30</v>
      </c>
      <c r="S160" s="12"/>
      <c r="T160" s="5" t="s">
        <v>143</v>
      </c>
    </row>
    <row r="161" spans="1:26" ht="12.75" customHeight="1" x14ac:dyDescent="0.2">
      <c r="A161" s="236" t="s">
        <v>122</v>
      </c>
      <c r="B161" s="236"/>
      <c r="C161" s="236"/>
      <c r="D161" s="236"/>
      <c r="E161" s="236"/>
      <c r="F161" s="236"/>
      <c r="G161" s="236"/>
      <c r="H161" s="236"/>
      <c r="I161" s="236"/>
      <c r="J161" s="10">
        <f t="shared" ref="J161:P161" si="44">SUM(J139,J143,J142,J147,J148,J152,J153,J157,J158)</f>
        <v>38</v>
      </c>
      <c r="K161" s="10">
        <f t="shared" si="44"/>
        <v>18</v>
      </c>
      <c r="L161" s="10">
        <f t="shared" si="44"/>
        <v>11</v>
      </c>
      <c r="M161" s="10">
        <f t="shared" si="44"/>
        <v>0</v>
      </c>
      <c r="N161" s="10">
        <f t="shared" si="44"/>
        <v>29</v>
      </c>
      <c r="O161" s="10">
        <f t="shared" si="44"/>
        <v>40</v>
      </c>
      <c r="P161" s="10">
        <f t="shared" si="44"/>
        <v>69</v>
      </c>
      <c r="Q161" s="10">
        <f>COUNTIF(Q139,"E")+COUNTIF(Q143,"E")+COUNTIF(Q144,"E")+COUNTIF(Q147,"E")+COUNTIF(Q148,"E")+COUNTIF(Q152,"E")+COUNTIF(Q153,"E")+COUNTIF(Q157,"E")+COUNTIF(Q158,"E")</f>
        <v>8</v>
      </c>
      <c r="R161" s="10">
        <f>COUNTIF(R139,"C")+COUNTIF(R143,"C")+COUNTIF(R147,"C")+COUNTIF(R152,"C")+COUNTIF(R157,"C")</f>
        <v>1</v>
      </c>
      <c r="S161" s="10">
        <f>COUNTIF(S139,"VP")+COUNTIF(S143,"VP")+COUNTIF(S144,"VP")+COUNTIF(S147,"VP")+COUNTIF(S148,"VP")+COUNTIF(S152,"VP")+COUNTIF(S153,"VP")+COUNTIF(S157,"VP")+COUNTIF(S158,"VP")</f>
        <v>0</v>
      </c>
      <c r="T161" s="41">
        <f>COUNTA(T139,T142:T143,T147:T148,T152:T153,T157:T158)</f>
        <v>9</v>
      </c>
    </row>
    <row r="162" spans="1:26" x14ac:dyDescent="0.2">
      <c r="A162" s="96" t="s">
        <v>50</v>
      </c>
      <c r="B162" s="96"/>
      <c r="C162" s="96"/>
      <c r="D162" s="96"/>
      <c r="E162" s="96"/>
      <c r="F162" s="96"/>
      <c r="G162" s="96"/>
      <c r="H162" s="96"/>
      <c r="I162" s="96"/>
      <c r="J162" s="96"/>
      <c r="K162" s="10">
        <f t="shared" ref="K162:P162" si="45">SUM(K139,K142,K143,K147,K148,K152,K153)*14+SUM(K157,K158)*12</f>
        <v>244</v>
      </c>
      <c r="L162" s="10">
        <f t="shared" si="45"/>
        <v>146</v>
      </c>
      <c r="M162" s="10">
        <f t="shared" si="45"/>
        <v>0</v>
      </c>
      <c r="N162" s="10">
        <f t="shared" si="45"/>
        <v>390</v>
      </c>
      <c r="O162" s="10">
        <f t="shared" si="45"/>
        <v>536</v>
      </c>
      <c r="P162" s="10">
        <f t="shared" si="45"/>
        <v>926</v>
      </c>
      <c r="Q162" s="235"/>
      <c r="R162" s="235"/>
      <c r="S162" s="235"/>
      <c r="T162" s="235"/>
    </row>
    <row r="163" spans="1:26" x14ac:dyDescent="0.2">
      <c r="A163" s="96"/>
      <c r="B163" s="96"/>
      <c r="C163" s="96"/>
      <c r="D163" s="96"/>
      <c r="E163" s="96"/>
      <c r="F163" s="96"/>
      <c r="G163" s="96"/>
      <c r="H163" s="96"/>
      <c r="I163" s="96"/>
      <c r="J163" s="96"/>
      <c r="K163" s="220">
        <f>SUM(K162:M162)</f>
        <v>390</v>
      </c>
      <c r="L163" s="220"/>
      <c r="M163" s="220"/>
      <c r="N163" s="220">
        <f>SUM(N162:O162)</f>
        <v>926</v>
      </c>
      <c r="O163" s="220"/>
      <c r="P163" s="220"/>
      <c r="Q163" s="235"/>
      <c r="R163" s="235"/>
      <c r="S163" s="235"/>
      <c r="T163" s="235"/>
    </row>
    <row r="164" spans="1:26" x14ac:dyDescent="0.2">
      <c r="A164" s="224" t="s">
        <v>90</v>
      </c>
      <c r="B164" s="225"/>
      <c r="C164" s="225"/>
      <c r="D164" s="225"/>
      <c r="E164" s="225"/>
      <c r="F164" s="225"/>
      <c r="G164" s="225"/>
      <c r="H164" s="225"/>
      <c r="I164" s="225"/>
      <c r="J164" s="226"/>
      <c r="K164" s="219">
        <f>T161/SUM(T53,T71,T89,T104,T118,T131)</f>
        <v>0.20930232558139536</v>
      </c>
      <c r="L164" s="219"/>
      <c r="M164" s="219"/>
      <c r="N164" s="219"/>
      <c r="O164" s="219"/>
      <c r="P164" s="219"/>
      <c r="Q164" s="219"/>
      <c r="R164" s="219"/>
      <c r="S164" s="219"/>
      <c r="T164" s="219"/>
    </row>
    <row r="165" spans="1:26" x14ac:dyDescent="0.2">
      <c r="A165" s="109" t="s">
        <v>91</v>
      </c>
      <c r="B165" s="109"/>
      <c r="C165" s="109"/>
      <c r="D165" s="109"/>
      <c r="E165" s="109"/>
      <c r="F165" s="109"/>
      <c r="G165" s="109"/>
      <c r="H165" s="109"/>
      <c r="I165" s="109"/>
      <c r="J165" s="109"/>
      <c r="K165" s="312">
        <f>K163/(SUM(N53,N71,N89,N104,N118)*14+N131*12)</f>
        <v>0.19677093844601412</v>
      </c>
      <c r="L165" s="312"/>
      <c r="M165" s="312"/>
      <c r="N165" s="312"/>
      <c r="O165" s="312"/>
      <c r="P165" s="312"/>
      <c r="Q165" s="312"/>
      <c r="R165" s="312"/>
      <c r="S165" s="312"/>
      <c r="T165" s="312"/>
    </row>
    <row r="166" spans="1:26" x14ac:dyDescent="0.2">
      <c r="A166" s="48"/>
      <c r="B166" s="48"/>
      <c r="C166" s="48"/>
      <c r="D166" s="48"/>
      <c r="E166" s="48"/>
      <c r="F166" s="48"/>
      <c r="G166" s="48"/>
      <c r="H166" s="48"/>
      <c r="I166" s="48"/>
      <c r="J166" s="48"/>
      <c r="K166" s="37"/>
      <c r="L166" s="37"/>
      <c r="M166" s="37"/>
      <c r="N166" s="37"/>
      <c r="O166" s="37"/>
      <c r="P166" s="37"/>
      <c r="Q166" s="37"/>
      <c r="R166" s="37"/>
      <c r="S166" s="37"/>
      <c r="T166" s="37"/>
    </row>
    <row r="167" spans="1:26" x14ac:dyDescent="0.2">
      <c r="B167" s="4"/>
      <c r="C167" s="4"/>
      <c r="D167" s="4"/>
      <c r="E167" s="4"/>
      <c r="F167" s="4"/>
      <c r="G167" s="4"/>
      <c r="M167" s="4"/>
      <c r="N167" s="4"/>
      <c r="O167" s="4"/>
      <c r="P167" s="4"/>
      <c r="Q167" s="4"/>
      <c r="R167" s="4"/>
      <c r="S167" s="4"/>
    </row>
    <row r="168" spans="1:26" x14ac:dyDescent="0.2">
      <c r="A168" s="36"/>
      <c r="B168" s="36"/>
      <c r="C168" s="36"/>
      <c r="D168" s="36"/>
      <c r="E168" s="36"/>
      <c r="F168" s="36"/>
      <c r="G168" s="36"/>
      <c r="H168" s="36"/>
      <c r="I168" s="36"/>
      <c r="J168" s="36"/>
      <c r="K168" s="37"/>
      <c r="L168" s="37"/>
      <c r="M168" s="37"/>
      <c r="N168" s="37"/>
      <c r="O168" s="37"/>
      <c r="P168" s="37"/>
      <c r="Q168" s="37"/>
      <c r="R168" s="37"/>
      <c r="S168" s="37"/>
      <c r="T168" s="37"/>
    </row>
    <row r="169" spans="1:26" x14ac:dyDescent="0.2">
      <c r="A169" s="36"/>
      <c r="B169" s="36"/>
      <c r="C169" s="36"/>
      <c r="D169" s="36"/>
      <c r="E169" s="36"/>
      <c r="F169" s="36"/>
      <c r="G169" s="36"/>
      <c r="H169" s="36"/>
      <c r="I169" s="36"/>
      <c r="J169" s="36"/>
      <c r="K169" s="37"/>
      <c r="L169" s="37"/>
      <c r="M169" s="37"/>
      <c r="N169" s="37"/>
      <c r="O169" s="37"/>
      <c r="P169" s="37"/>
      <c r="Q169" s="37"/>
      <c r="R169" s="37"/>
      <c r="S169" s="37"/>
      <c r="T169" s="37"/>
    </row>
    <row r="170" spans="1:26" x14ac:dyDescent="0.2">
      <c r="A170" s="181" t="s">
        <v>120</v>
      </c>
      <c r="B170" s="182"/>
      <c r="C170" s="182"/>
      <c r="D170" s="182"/>
      <c r="E170" s="182"/>
      <c r="F170" s="182"/>
      <c r="G170" s="182"/>
      <c r="H170" s="182"/>
      <c r="I170" s="182"/>
      <c r="J170" s="182"/>
      <c r="K170" s="182"/>
      <c r="L170" s="182"/>
      <c r="M170" s="182"/>
      <c r="N170" s="182"/>
      <c r="O170" s="182"/>
      <c r="P170" s="182"/>
      <c r="Q170" s="182"/>
      <c r="R170" s="182"/>
      <c r="S170" s="182"/>
      <c r="T170" s="183"/>
    </row>
    <row r="171" spans="1:26" x14ac:dyDescent="0.2">
      <c r="A171" s="187"/>
      <c r="B171" s="188"/>
      <c r="C171" s="188"/>
      <c r="D171" s="188"/>
      <c r="E171" s="188"/>
      <c r="F171" s="188"/>
      <c r="G171" s="188"/>
      <c r="H171" s="188"/>
      <c r="I171" s="188"/>
      <c r="J171" s="188"/>
      <c r="K171" s="188"/>
      <c r="L171" s="188"/>
      <c r="M171" s="188"/>
      <c r="N171" s="188"/>
      <c r="O171" s="188"/>
      <c r="P171" s="188"/>
      <c r="Q171" s="188"/>
      <c r="R171" s="188"/>
      <c r="S171" s="188"/>
      <c r="T171" s="189"/>
    </row>
    <row r="172" spans="1:26" x14ac:dyDescent="0.2">
      <c r="A172" s="195" t="s">
        <v>29</v>
      </c>
      <c r="B172" s="181" t="s">
        <v>28</v>
      </c>
      <c r="C172" s="182"/>
      <c r="D172" s="182"/>
      <c r="E172" s="182"/>
      <c r="F172" s="182"/>
      <c r="G172" s="182"/>
      <c r="H172" s="182"/>
      <c r="I172" s="183"/>
      <c r="J172" s="193" t="s">
        <v>40</v>
      </c>
      <c r="K172" s="196" t="s">
        <v>26</v>
      </c>
      <c r="L172" s="197"/>
      <c r="M172" s="198"/>
      <c r="N172" s="196" t="s">
        <v>41</v>
      </c>
      <c r="O172" s="197"/>
      <c r="P172" s="198"/>
      <c r="Q172" s="196" t="s">
        <v>25</v>
      </c>
      <c r="R172" s="197"/>
      <c r="S172" s="198"/>
      <c r="T172" s="193" t="s">
        <v>24</v>
      </c>
    </row>
    <row r="173" spans="1:26" x14ac:dyDescent="0.2">
      <c r="A173" s="195"/>
      <c r="B173" s="184"/>
      <c r="C173" s="185"/>
      <c r="D173" s="185"/>
      <c r="E173" s="185"/>
      <c r="F173" s="185"/>
      <c r="G173" s="185"/>
      <c r="H173" s="185"/>
      <c r="I173" s="186"/>
      <c r="J173" s="193"/>
      <c r="K173" s="199"/>
      <c r="L173" s="200"/>
      <c r="M173" s="201"/>
      <c r="N173" s="199"/>
      <c r="O173" s="200"/>
      <c r="P173" s="201"/>
      <c r="Q173" s="199"/>
      <c r="R173" s="200"/>
      <c r="S173" s="201"/>
      <c r="T173" s="193"/>
    </row>
    <row r="174" spans="1:26" ht="15" customHeight="1" x14ac:dyDescent="0.2">
      <c r="A174" s="195"/>
      <c r="B174" s="187"/>
      <c r="C174" s="188"/>
      <c r="D174" s="188"/>
      <c r="E174" s="188"/>
      <c r="F174" s="188"/>
      <c r="G174" s="188"/>
      <c r="H174" s="188"/>
      <c r="I174" s="189"/>
      <c r="J174" s="193"/>
      <c r="K174" s="3" t="s">
        <v>30</v>
      </c>
      <c r="L174" s="3" t="s">
        <v>31</v>
      </c>
      <c r="M174" s="3" t="s">
        <v>32</v>
      </c>
      <c r="N174" s="3" t="s">
        <v>36</v>
      </c>
      <c r="O174" s="3" t="s">
        <v>7</v>
      </c>
      <c r="P174" s="3" t="s">
        <v>33</v>
      </c>
      <c r="Q174" s="3" t="s">
        <v>34</v>
      </c>
      <c r="R174" s="3" t="s">
        <v>30</v>
      </c>
      <c r="S174" s="3" t="s">
        <v>35</v>
      </c>
      <c r="T174" s="193"/>
    </row>
    <row r="175" spans="1:26" x14ac:dyDescent="0.2">
      <c r="A175" s="195" t="s">
        <v>119</v>
      </c>
      <c r="B175" s="195"/>
      <c r="C175" s="195"/>
      <c r="D175" s="195"/>
      <c r="E175" s="195"/>
      <c r="F175" s="195"/>
      <c r="G175" s="195"/>
      <c r="H175" s="195"/>
      <c r="I175" s="195"/>
      <c r="J175" s="195"/>
      <c r="K175" s="195"/>
      <c r="L175" s="195"/>
      <c r="M175" s="195"/>
      <c r="N175" s="195"/>
      <c r="O175" s="195"/>
      <c r="P175" s="195"/>
      <c r="Q175" s="195"/>
      <c r="R175" s="195"/>
      <c r="S175" s="195"/>
      <c r="T175" s="195"/>
      <c r="U175" s="30"/>
      <c r="V175" s="30"/>
      <c r="W175" s="30"/>
      <c r="X175" s="30"/>
      <c r="Y175" s="30"/>
      <c r="Z175" s="30"/>
    </row>
    <row r="176" spans="1:26" ht="19.7" customHeight="1" x14ac:dyDescent="0.2">
      <c r="A176" s="40" t="s">
        <v>117</v>
      </c>
      <c r="B176" s="228" t="s">
        <v>124</v>
      </c>
      <c r="C176" s="228"/>
      <c r="D176" s="228"/>
      <c r="E176" s="228"/>
      <c r="F176" s="228"/>
      <c r="G176" s="228"/>
      <c r="H176" s="228"/>
      <c r="I176" s="228"/>
      <c r="J176" s="13">
        <v>3</v>
      </c>
      <c r="K176" s="13">
        <v>2</v>
      </c>
      <c r="L176" s="13">
        <v>0</v>
      </c>
      <c r="M176" s="13">
        <v>0</v>
      </c>
      <c r="N176" s="8">
        <f t="shared" ref="N176" si="46">K176+L176+M176</f>
        <v>2</v>
      </c>
      <c r="O176" s="8">
        <f t="shared" ref="O176" si="47">P176-N176</f>
        <v>3</v>
      </c>
      <c r="P176" s="8">
        <f t="shared" ref="P176" si="48">ROUND(PRODUCT(J176,25)/14,0)</f>
        <v>5</v>
      </c>
      <c r="Q176" s="11"/>
      <c r="R176" s="5"/>
      <c r="S176" s="12" t="s">
        <v>35</v>
      </c>
      <c r="T176" s="5" t="s">
        <v>39</v>
      </c>
    </row>
    <row r="177" spans="1:20" ht="15.75" customHeight="1" x14ac:dyDescent="0.2">
      <c r="A177" s="306" t="s">
        <v>118</v>
      </c>
      <c r="B177" s="243" t="s">
        <v>128</v>
      </c>
      <c r="C177" s="244"/>
      <c r="D177" s="244"/>
      <c r="E177" s="244"/>
      <c r="F177" s="244"/>
      <c r="G177" s="244"/>
      <c r="H177" s="244"/>
      <c r="I177" s="245"/>
      <c r="J177" s="249">
        <v>3</v>
      </c>
      <c r="K177" s="249">
        <v>2</v>
      </c>
      <c r="L177" s="249">
        <v>0</v>
      </c>
      <c r="M177" s="249">
        <v>0</v>
      </c>
      <c r="N177" s="266">
        <f>K177+L177+M177</f>
        <v>2</v>
      </c>
      <c r="O177" s="266">
        <f>P177-N177</f>
        <v>3</v>
      </c>
      <c r="P177" s="266">
        <f>ROUND(PRODUCT(J177,25)/14,0)</f>
        <v>5</v>
      </c>
      <c r="Q177" s="263"/>
      <c r="R177" s="251"/>
      <c r="S177" s="253" t="s">
        <v>35</v>
      </c>
      <c r="T177" s="251" t="s">
        <v>39</v>
      </c>
    </row>
    <row r="178" spans="1:20" x14ac:dyDescent="0.2">
      <c r="A178" s="307"/>
      <c r="B178" s="246"/>
      <c r="C178" s="247"/>
      <c r="D178" s="247"/>
      <c r="E178" s="247"/>
      <c r="F178" s="247"/>
      <c r="G178" s="247"/>
      <c r="H178" s="247"/>
      <c r="I178" s="248"/>
      <c r="J178" s="250"/>
      <c r="K178" s="250"/>
      <c r="L178" s="250"/>
      <c r="M178" s="250"/>
      <c r="N178" s="267"/>
      <c r="O178" s="267"/>
      <c r="P178" s="267"/>
      <c r="Q178" s="264"/>
      <c r="R178" s="252"/>
      <c r="S178" s="254"/>
      <c r="T178" s="252"/>
    </row>
    <row r="179" spans="1:20" ht="12.75" customHeight="1" x14ac:dyDescent="0.2">
      <c r="A179" s="96" t="s">
        <v>121</v>
      </c>
      <c r="B179" s="96"/>
      <c r="C179" s="96"/>
      <c r="D179" s="96"/>
      <c r="E179" s="96"/>
      <c r="F179" s="96"/>
      <c r="G179" s="96"/>
      <c r="H179" s="96"/>
      <c r="I179" s="96"/>
      <c r="J179" s="10">
        <f>SUM(J176:J178)</f>
        <v>6</v>
      </c>
      <c r="K179" s="10">
        <f t="shared" ref="K179:P179" si="49">SUM(K176:K178)</f>
        <v>4</v>
      </c>
      <c r="L179" s="10">
        <f t="shared" si="49"/>
        <v>0</v>
      </c>
      <c r="M179" s="10">
        <f t="shared" si="49"/>
        <v>0</v>
      </c>
      <c r="N179" s="10">
        <f t="shared" si="49"/>
        <v>4</v>
      </c>
      <c r="O179" s="10">
        <f t="shared" si="49"/>
        <v>6</v>
      </c>
      <c r="P179" s="10">
        <f t="shared" si="49"/>
        <v>10</v>
      </c>
      <c r="Q179" s="10">
        <f>COUNTIF(Q176:Q178,"E")</f>
        <v>0</v>
      </c>
      <c r="R179" s="10">
        <f>COUNTIF(R176:R178,"C")</f>
        <v>0</v>
      </c>
      <c r="S179" s="10">
        <f>COUNTIF(S176:S178,"VP")</f>
        <v>2</v>
      </c>
      <c r="T179" s="41">
        <f>COUNTA(T176:T178)</f>
        <v>2</v>
      </c>
    </row>
    <row r="180" spans="1:20" x14ac:dyDescent="0.2">
      <c r="A180" s="96" t="s">
        <v>50</v>
      </c>
      <c r="B180" s="96"/>
      <c r="C180" s="96"/>
      <c r="D180" s="96"/>
      <c r="E180" s="96"/>
      <c r="F180" s="96"/>
      <c r="G180" s="96"/>
      <c r="H180" s="96"/>
      <c r="I180" s="96"/>
      <c r="J180" s="96"/>
      <c r="K180" s="10">
        <f>SUM(K176:K178)*14</f>
        <v>56</v>
      </c>
      <c r="L180" s="10">
        <f t="shared" ref="L180:P180" si="50">SUM(L176:L178)*14</f>
        <v>0</v>
      </c>
      <c r="M180" s="10">
        <f t="shared" si="50"/>
        <v>0</v>
      </c>
      <c r="N180" s="10">
        <f t="shared" si="50"/>
        <v>56</v>
      </c>
      <c r="O180" s="10">
        <f t="shared" si="50"/>
        <v>84</v>
      </c>
      <c r="P180" s="10">
        <f t="shared" si="50"/>
        <v>140</v>
      </c>
      <c r="Q180" s="215"/>
      <c r="R180" s="215"/>
      <c r="S180" s="215"/>
      <c r="T180" s="215"/>
    </row>
    <row r="181" spans="1:20" x14ac:dyDescent="0.2">
      <c r="A181" s="96"/>
      <c r="B181" s="96"/>
      <c r="C181" s="96"/>
      <c r="D181" s="96"/>
      <c r="E181" s="96"/>
      <c r="F181" s="96"/>
      <c r="G181" s="96"/>
      <c r="H181" s="96"/>
      <c r="I181" s="96"/>
      <c r="J181" s="96"/>
      <c r="K181" s="220">
        <f>SUM(K180:M180)</f>
        <v>56</v>
      </c>
      <c r="L181" s="220"/>
      <c r="M181" s="220"/>
      <c r="N181" s="220">
        <f>SUM(N180:O180)</f>
        <v>140</v>
      </c>
      <c r="O181" s="220"/>
      <c r="P181" s="220"/>
      <c r="Q181" s="215"/>
      <c r="R181" s="215"/>
      <c r="S181" s="215"/>
      <c r="T181" s="215"/>
    </row>
    <row r="182" spans="1:20" x14ac:dyDescent="0.2">
      <c r="A182" s="224" t="s">
        <v>90</v>
      </c>
      <c r="B182" s="225"/>
      <c r="C182" s="225"/>
      <c r="D182" s="225"/>
      <c r="E182" s="225"/>
      <c r="F182" s="225"/>
      <c r="G182" s="225"/>
      <c r="H182" s="225"/>
      <c r="I182" s="225"/>
      <c r="J182" s="226"/>
      <c r="K182" s="103">
        <f>T179/SUM(T53,T71,T89,T104,T118,T131)</f>
        <v>4.6511627906976744E-2</v>
      </c>
      <c r="L182" s="104"/>
      <c r="M182" s="104"/>
      <c r="N182" s="104"/>
      <c r="O182" s="104"/>
      <c r="P182" s="104"/>
      <c r="Q182" s="104"/>
      <c r="R182" s="104"/>
      <c r="S182" s="104"/>
      <c r="T182" s="105"/>
    </row>
    <row r="183" spans="1:20" x14ac:dyDescent="0.2">
      <c r="A183" s="109" t="s">
        <v>91</v>
      </c>
      <c r="B183" s="109"/>
      <c r="C183" s="109"/>
      <c r="D183" s="109"/>
      <c r="E183" s="109"/>
      <c r="F183" s="109"/>
      <c r="G183" s="109"/>
      <c r="H183" s="109"/>
      <c r="I183" s="109"/>
      <c r="J183" s="109"/>
      <c r="K183" s="103">
        <f>K181/(SUM(N53,N71,N89,N104,N118)*14+N131*12)</f>
        <v>2.8254288597376387E-2</v>
      </c>
      <c r="L183" s="104"/>
      <c r="M183" s="104"/>
      <c r="N183" s="104"/>
      <c r="O183" s="104"/>
      <c r="P183" s="104"/>
      <c r="Q183" s="104"/>
      <c r="R183" s="104"/>
      <c r="S183" s="104"/>
      <c r="T183" s="105"/>
    </row>
    <row r="184" spans="1:20" ht="12.75" customHeight="1" x14ac:dyDescent="0.2">
      <c r="A184" s="268" t="s">
        <v>130</v>
      </c>
      <c r="B184" s="268"/>
      <c r="C184" s="268"/>
      <c r="D184" s="268"/>
      <c r="E184" s="268"/>
      <c r="F184" s="268"/>
      <c r="G184" s="268"/>
      <c r="H184" s="268"/>
      <c r="I184" s="268"/>
      <c r="J184" s="268"/>
      <c r="K184" s="268"/>
      <c r="L184" s="268"/>
      <c r="M184" s="268"/>
      <c r="N184" s="268"/>
      <c r="O184" s="268"/>
      <c r="P184" s="268"/>
      <c r="Q184" s="268"/>
      <c r="R184" s="268"/>
      <c r="S184" s="268"/>
      <c r="T184" s="268"/>
    </row>
    <row r="185" spans="1:20" x14ac:dyDescent="0.2">
      <c r="A185" s="269"/>
      <c r="B185" s="269"/>
      <c r="C185" s="269"/>
      <c r="D185" s="269"/>
      <c r="E185" s="269"/>
      <c r="F185" s="269"/>
      <c r="G185" s="269"/>
      <c r="H185" s="269"/>
      <c r="I185" s="269"/>
      <c r="J185" s="269"/>
      <c r="K185" s="269"/>
      <c r="L185" s="269"/>
      <c r="M185" s="269"/>
      <c r="N185" s="269"/>
      <c r="O185" s="269"/>
      <c r="P185" s="269"/>
      <c r="Q185" s="269"/>
      <c r="R185" s="269"/>
      <c r="S185" s="269"/>
      <c r="T185" s="269"/>
    </row>
    <row r="186" spans="1:20" x14ac:dyDescent="0.2">
      <c r="A186" s="269"/>
      <c r="B186" s="269"/>
      <c r="C186" s="269"/>
      <c r="D186" s="269"/>
      <c r="E186" s="269"/>
      <c r="F186" s="269"/>
      <c r="G186" s="269"/>
      <c r="H186" s="269"/>
      <c r="I186" s="269"/>
      <c r="J186" s="269"/>
      <c r="K186" s="269"/>
      <c r="L186" s="269"/>
      <c r="M186" s="269"/>
      <c r="N186" s="269"/>
      <c r="O186" s="269"/>
      <c r="P186" s="269"/>
      <c r="Q186" s="269"/>
      <c r="R186" s="269"/>
      <c r="S186" s="269"/>
      <c r="T186" s="269"/>
    </row>
    <row r="187" spans="1:20" x14ac:dyDescent="0.2">
      <c r="A187" s="36"/>
      <c r="B187" s="36"/>
      <c r="C187" s="36"/>
      <c r="D187" s="36"/>
      <c r="E187" s="36"/>
      <c r="F187" s="36"/>
      <c r="G187" s="36"/>
      <c r="H187" s="36"/>
      <c r="I187" s="36"/>
      <c r="J187" s="36"/>
      <c r="K187" s="37"/>
      <c r="L187" s="37"/>
      <c r="M187" s="37"/>
      <c r="N187" s="37"/>
      <c r="O187" s="37"/>
      <c r="P187" s="37"/>
      <c r="Q187" s="37"/>
      <c r="R187" s="37"/>
      <c r="S187" s="37"/>
      <c r="T187" s="37"/>
    </row>
    <row r="188" spans="1:20" x14ac:dyDescent="0.2">
      <c r="A188" s="36"/>
      <c r="B188" s="36"/>
      <c r="C188" s="36"/>
      <c r="D188" s="36"/>
      <c r="E188" s="36"/>
      <c r="F188" s="36"/>
      <c r="G188" s="36"/>
      <c r="H188" s="36"/>
      <c r="I188" s="36"/>
      <c r="J188" s="36"/>
      <c r="K188" s="37"/>
      <c r="L188" s="37"/>
      <c r="M188" s="37"/>
      <c r="N188" s="37"/>
      <c r="O188" s="37"/>
      <c r="P188" s="37"/>
      <c r="Q188" s="37"/>
      <c r="R188" s="37"/>
      <c r="S188" s="37"/>
      <c r="T188" s="37"/>
    </row>
    <row r="189" spans="1:20" x14ac:dyDescent="0.2">
      <c r="A189" s="36"/>
      <c r="B189" s="36"/>
      <c r="C189" s="36"/>
      <c r="D189" s="36"/>
      <c r="E189" s="36"/>
      <c r="F189" s="36"/>
      <c r="G189" s="36"/>
      <c r="H189" s="36"/>
      <c r="I189" s="36"/>
      <c r="J189" s="36"/>
      <c r="K189" s="37"/>
      <c r="L189" s="37"/>
      <c r="M189" s="37"/>
      <c r="N189" s="37"/>
      <c r="O189" s="37"/>
      <c r="P189" s="37"/>
      <c r="Q189" s="37"/>
      <c r="R189" s="37"/>
      <c r="S189" s="37"/>
      <c r="T189" s="37"/>
    </row>
    <row r="190" spans="1:20" x14ac:dyDescent="0.2">
      <c r="A190" s="36"/>
      <c r="B190" s="36"/>
      <c r="C190" s="36"/>
      <c r="D190" s="36"/>
      <c r="E190" s="36"/>
      <c r="F190" s="36"/>
      <c r="G190" s="36"/>
      <c r="H190" s="36"/>
      <c r="I190" s="36"/>
      <c r="J190" s="36"/>
      <c r="K190" s="37"/>
      <c r="L190" s="37"/>
      <c r="M190" s="37"/>
      <c r="N190" s="37"/>
      <c r="O190" s="37"/>
      <c r="P190" s="37"/>
      <c r="Q190" s="37"/>
      <c r="R190" s="37"/>
      <c r="S190" s="37"/>
      <c r="T190" s="37"/>
    </row>
    <row r="191" spans="1:20" x14ac:dyDescent="0.2">
      <c r="A191" s="36"/>
      <c r="B191" s="36"/>
      <c r="C191" s="36"/>
      <c r="D191" s="36"/>
      <c r="E191" s="36"/>
      <c r="F191" s="36"/>
      <c r="G191" s="36"/>
      <c r="H191" s="36"/>
      <c r="I191" s="36"/>
      <c r="J191" s="36"/>
      <c r="K191" s="37"/>
      <c r="L191" s="37"/>
      <c r="M191" s="37"/>
      <c r="N191" s="37"/>
      <c r="O191" s="37"/>
      <c r="P191" s="37"/>
      <c r="Q191" s="37"/>
      <c r="R191" s="37"/>
      <c r="S191" s="37"/>
      <c r="T191" s="37"/>
    </row>
    <row r="192" spans="1:20" x14ac:dyDescent="0.2">
      <c r="A192" s="36"/>
      <c r="B192" s="36"/>
      <c r="C192" s="36"/>
      <c r="D192" s="36"/>
      <c r="E192" s="36"/>
      <c r="F192" s="36"/>
      <c r="G192" s="36"/>
      <c r="H192" s="36"/>
      <c r="I192" s="36"/>
      <c r="J192" s="36"/>
      <c r="K192" s="37"/>
      <c r="L192" s="37"/>
      <c r="M192" s="37"/>
      <c r="N192" s="37"/>
      <c r="O192" s="37"/>
      <c r="P192" s="37"/>
      <c r="Q192" s="37"/>
      <c r="R192" s="37"/>
      <c r="S192" s="37"/>
      <c r="T192" s="37"/>
    </row>
    <row r="193" spans="1:26" x14ac:dyDescent="0.2">
      <c r="A193" s="302" t="s">
        <v>131</v>
      </c>
      <c r="B193" s="302"/>
      <c r="C193" s="302"/>
      <c r="D193" s="302"/>
      <c r="E193" s="302"/>
      <c r="F193" s="302"/>
      <c r="G193" s="302"/>
      <c r="H193" s="302"/>
      <c r="I193" s="302"/>
      <c r="J193" s="302"/>
      <c r="K193" s="302"/>
      <c r="L193" s="302"/>
      <c r="M193" s="302"/>
      <c r="N193" s="302"/>
      <c r="O193" s="302"/>
      <c r="P193" s="302"/>
      <c r="Q193" s="302"/>
      <c r="R193" s="302"/>
      <c r="S193" s="302"/>
      <c r="T193" s="302"/>
    </row>
    <row r="194" spans="1:26" x14ac:dyDescent="0.2">
      <c r="A194" s="303"/>
      <c r="B194" s="303"/>
      <c r="C194" s="303"/>
      <c r="D194" s="303"/>
      <c r="E194" s="303"/>
      <c r="F194" s="303"/>
      <c r="G194" s="303"/>
      <c r="H194" s="303"/>
      <c r="I194" s="303"/>
      <c r="J194" s="303"/>
      <c r="K194" s="303"/>
      <c r="L194" s="303"/>
      <c r="M194" s="303"/>
      <c r="N194" s="303"/>
      <c r="O194" s="303"/>
      <c r="P194" s="303"/>
      <c r="Q194" s="303"/>
      <c r="R194" s="303"/>
      <c r="S194" s="303"/>
      <c r="T194" s="303"/>
    </row>
    <row r="195" spans="1:26" x14ac:dyDescent="0.2">
      <c r="A195" s="257" t="s">
        <v>58</v>
      </c>
      <c r="B195" s="258"/>
      <c r="C195" s="258"/>
      <c r="D195" s="258"/>
      <c r="E195" s="258"/>
      <c r="F195" s="258"/>
      <c r="G195" s="258"/>
      <c r="H195" s="258"/>
      <c r="I195" s="258"/>
      <c r="J195" s="258"/>
      <c r="K195" s="258"/>
      <c r="L195" s="258"/>
      <c r="M195" s="258"/>
      <c r="N195" s="258"/>
      <c r="O195" s="258"/>
      <c r="P195" s="258"/>
      <c r="Q195" s="258"/>
      <c r="R195" s="258"/>
      <c r="S195" s="258"/>
      <c r="T195" s="259"/>
    </row>
    <row r="196" spans="1:26" x14ac:dyDescent="0.2">
      <c r="A196" s="260"/>
      <c r="B196" s="261"/>
      <c r="C196" s="261"/>
      <c r="D196" s="261"/>
      <c r="E196" s="261"/>
      <c r="F196" s="261"/>
      <c r="G196" s="261"/>
      <c r="H196" s="261"/>
      <c r="I196" s="261"/>
      <c r="J196" s="261"/>
      <c r="K196" s="261"/>
      <c r="L196" s="261"/>
      <c r="M196" s="261"/>
      <c r="N196" s="261"/>
      <c r="O196" s="261"/>
      <c r="P196" s="261"/>
      <c r="Q196" s="261"/>
      <c r="R196" s="261"/>
      <c r="S196" s="261"/>
      <c r="T196" s="262"/>
    </row>
    <row r="197" spans="1:26" x14ac:dyDescent="0.2">
      <c r="A197" s="206" t="s">
        <v>29</v>
      </c>
      <c r="B197" s="206" t="s">
        <v>28</v>
      </c>
      <c r="C197" s="206"/>
      <c r="D197" s="206"/>
      <c r="E197" s="206"/>
      <c r="F197" s="206"/>
      <c r="G197" s="206"/>
      <c r="H197" s="206"/>
      <c r="I197" s="206"/>
      <c r="J197" s="117" t="s">
        <v>40</v>
      </c>
      <c r="K197" s="84" t="s">
        <v>26</v>
      </c>
      <c r="L197" s="85"/>
      <c r="M197" s="86"/>
      <c r="N197" s="84" t="s">
        <v>41</v>
      </c>
      <c r="O197" s="85"/>
      <c r="P197" s="86"/>
      <c r="Q197" s="84" t="s">
        <v>25</v>
      </c>
      <c r="R197" s="85"/>
      <c r="S197" s="86"/>
      <c r="T197" s="117" t="s">
        <v>24</v>
      </c>
    </row>
    <row r="198" spans="1:26" ht="15" x14ac:dyDescent="0.25">
      <c r="A198" s="206"/>
      <c r="B198" s="206"/>
      <c r="C198" s="206"/>
      <c r="D198" s="206"/>
      <c r="E198" s="206"/>
      <c r="F198" s="206"/>
      <c r="G198" s="206"/>
      <c r="H198" s="206"/>
      <c r="I198" s="206"/>
      <c r="J198" s="117"/>
      <c r="K198" s="87"/>
      <c r="L198" s="88"/>
      <c r="M198" s="89"/>
      <c r="N198" s="87"/>
      <c r="O198" s="88"/>
      <c r="P198" s="89"/>
      <c r="Q198" s="87"/>
      <c r="R198" s="88"/>
      <c r="S198" s="89"/>
      <c r="T198" s="117"/>
      <c r="U198" s="33"/>
      <c r="V198" s="34"/>
      <c r="W198" s="34"/>
      <c r="X198" s="34"/>
      <c r="Y198" s="34"/>
      <c r="Z198" s="34"/>
    </row>
    <row r="199" spans="1:26" ht="15" x14ac:dyDescent="0.25">
      <c r="A199" s="206"/>
      <c r="B199" s="206"/>
      <c r="C199" s="206"/>
      <c r="D199" s="206"/>
      <c r="E199" s="206"/>
      <c r="F199" s="206"/>
      <c r="G199" s="206"/>
      <c r="H199" s="206"/>
      <c r="I199" s="206"/>
      <c r="J199" s="117"/>
      <c r="K199" s="15" t="s">
        <v>30</v>
      </c>
      <c r="L199" s="15" t="s">
        <v>31</v>
      </c>
      <c r="M199" s="15" t="s">
        <v>32</v>
      </c>
      <c r="N199" s="15" t="s">
        <v>36</v>
      </c>
      <c r="O199" s="15" t="s">
        <v>7</v>
      </c>
      <c r="P199" s="15" t="s">
        <v>33</v>
      </c>
      <c r="Q199" s="15" t="s">
        <v>34</v>
      </c>
      <c r="R199" s="15" t="s">
        <v>30</v>
      </c>
      <c r="S199" s="15" t="s">
        <v>35</v>
      </c>
      <c r="T199" s="117"/>
      <c r="U199" s="34"/>
      <c r="V199" s="34"/>
      <c r="W199" s="34"/>
      <c r="X199" s="34"/>
      <c r="Y199" s="34"/>
      <c r="Z199" s="34"/>
    </row>
    <row r="200" spans="1:26" ht="15" x14ac:dyDescent="0.25">
      <c r="A200" s="206" t="s">
        <v>57</v>
      </c>
      <c r="B200" s="206"/>
      <c r="C200" s="206"/>
      <c r="D200" s="206"/>
      <c r="E200" s="206"/>
      <c r="F200" s="206"/>
      <c r="G200" s="206"/>
      <c r="H200" s="206"/>
      <c r="I200" s="206"/>
      <c r="J200" s="206"/>
      <c r="K200" s="206"/>
      <c r="L200" s="206"/>
      <c r="M200" s="206"/>
      <c r="N200" s="206"/>
      <c r="O200" s="206"/>
      <c r="P200" s="206"/>
      <c r="Q200" s="206"/>
      <c r="R200" s="206"/>
      <c r="S200" s="206"/>
      <c r="T200" s="206"/>
      <c r="U200" s="34"/>
      <c r="V200" s="34"/>
      <c r="W200" s="34"/>
      <c r="X200" s="34"/>
      <c r="Y200" s="34"/>
      <c r="Z200" s="34"/>
    </row>
    <row r="201" spans="1:26" ht="28.35" customHeight="1" x14ac:dyDescent="0.25">
      <c r="A201" s="16" t="s">
        <v>138</v>
      </c>
      <c r="B201" s="207" t="s">
        <v>139</v>
      </c>
      <c r="C201" s="208"/>
      <c r="D201" s="208"/>
      <c r="E201" s="208"/>
      <c r="F201" s="208"/>
      <c r="G201" s="208"/>
      <c r="H201" s="208"/>
      <c r="I201" s="209"/>
      <c r="J201" s="5">
        <v>5</v>
      </c>
      <c r="K201" s="5">
        <v>2</v>
      </c>
      <c r="L201" s="5">
        <v>1</v>
      </c>
      <c r="M201" s="5">
        <v>0</v>
      </c>
      <c r="N201" s="7">
        <f>K201+L201+M201</f>
        <v>3</v>
      </c>
      <c r="O201" s="8">
        <f>P201-N201</f>
        <v>6</v>
      </c>
      <c r="P201" s="8">
        <f>ROUND(PRODUCT(J201,25)/14,0)</f>
        <v>9</v>
      </c>
      <c r="Q201" s="11" t="s">
        <v>34</v>
      </c>
      <c r="R201" s="5"/>
      <c r="S201" s="12"/>
      <c r="T201" s="5" t="s">
        <v>140</v>
      </c>
      <c r="U201" s="34"/>
      <c r="V201" s="34"/>
      <c r="W201" s="34"/>
      <c r="X201" s="34"/>
      <c r="Y201" s="34"/>
      <c r="Z201" s="34"/>
    </row>
    <row r="202" spans="1:26" ht="28.35" customHeight="1" x14ac:dyDescent="0.25">
      <c r="A202" s="16" t="s">
        <v>150</v>
      </c>
      <c r="B202" s="207" t="s">
        <v>151</v>
      </c>
      <c r="C202" s="208"/>
      <c r="D202" s="208"/>
      <c r="E202" s="208"/>
      <c r="F202" s="208"/>
      <c r="G202" s="208"/>
      <c r="H202" s="208"/>
      <c r="I202" s="209"/>
      <c r="J202" s="5">
        <v>5</v>
      </c>
      <c r="K202" s="5">
        <v>2</v>
      </c>
      <c r="L202" s="5">
        <v>1</v>
      </c>
      <c r="M202" s="5">
        <v>0</v>
      </c>
      <c r="N202" s="7">
        <f>K202+L202+M202</f>
        <v>3</v>
      </c>
      <c r="O202" s="8">
        <f>P202-N202</f>
        <v>6</v>
      </c>
      <c r="P202" s="8">
        <f>ROUND(PRODUCT(J202,25)/14,0)</f>
        <v>9</v>
      </c>
      <c r="Q202" s="11"/>
      <c r="R202" s="5" t="s">
        <v>30</v>
      </c>
      <c r="S202" s="12"/>
      <c r="T202" s="5" t="s">
        <v>140</v>
      </c>
      <c r="U202" s="34"/>
      <c r="V202" s="34"/>
      <c r="W202" s="34"/>
      <c r="X202" s="34"/>
      <c r="Y202" s="34"/>
      <c r="Z202" s="34"/>
    </row>
    <row r="203" spans="1:26" ht="42.6" customHeight="1" x14ac:dyDescent="0.25">
      <c r="A203" s="16" t="s">
        <v>154</v>
      </c>
      <c r="B203" s="207" t="s">
        <v>155</v>
      </c>
      <c r="C203" s="208"/>
      <c r="D203" s="208"/>
      <c r="E203" s="208"/>
      <c r="F203" s="208"/>
      <c r="G203" s="208"/>
      <c r="H203" s="208"/>
      <c r="I203" s="209"/>
      <c r="J203" s="5">
        <v>4</v>
      </c>
      <c r="K203" s="5">
        <v>2</v>
      </c>
      <c r="L203" s="5">
        <v>1</v>
      </c>
      <c r="M203" s="5">
        <v>0</v>
      </c>
      <c r="N203" s="7">
        <f t="shared" ref="N203:N204" si="51">K203+L203+M203</f>
        <v>3</v>
      </c>
      <c r="O203" s="8">
        <f t="shared" ref="O203:O204" si="52">P203-N203</f>
        <v>4</v>
      </c>
      <c r="P203" s="8">
        <f t="shared" ref="P203:P204" si="53">ROUND(PRODUCT(J203,25)/14,0)</f>
        <v>7</v>
      </c>
      <c r="Q203" s="11" t="s">
        <v>34</v>
      </c>
      <c r="R203" s="5"/>
      <c r="S203" s="12"/>
      <c r="T203" s="5" t="s">
        <v>140</v>
      </c>
      <c r="U203" s="34"/>
      <c r="V203" s="34"/>
      <c r="W203" s="34"/>
      <c r="X203" s="34"/>
      <c r="Y203" s="34"/>
      <c r="Z203" s="34"/>
    </row>
    <row r="204" spans="1:26" ht="19.7" customHeight="1" x14ac:dyDescent="0.25">
      <c r="A204" s="16" t="s">
        <v>169</v>
      </c>
      <c r="B204" s="207" t="s">
        <v>170</v>
      </c>
      <c r="C204" s="208"/>
      <c r="D204" s="208"/>
      <c r="E204" s="208"/>
      <c r="F204" s="208"/>
      <c r="G204" s="208"/>
      <c r="H204" s="208"/>
      <c r="I204" s="209"/>
      <c r="J204" s="5">
        <v>4</v>
      </c>
      <c r="K204" s="5">
        <v>2</v>
      </c>
      <c r="L204" s="5">
        <v>1</v>
      </c>
      <c r="M204" s="5">
        <v>0</v>
      </c>
      <c r="N204" s="7">
        <f t="shared" si="51"/>
        <v>3</v>
      </c>
      <c r="O204" s="8">
        <f t="shared" si="52"/>
        <v>4</v>
      </c>
      <c r="P204" s="8">
        <f t="shared" si="53"/>
        <v>7</v>
      </c>
      <c r="Q204" s="11" t="s">
        <v>34</v>
      </c>
      <c r="R204" s="5"/>
      <c r="S204" s="12"/>
      <c r="T204" s="62" t="s">
        <v>140</v>
      </c>
      <c r="U204" s="34"/>
      <c r="V204" s="34"/>
      <c r="W204" s="34"/>
      <c r="X204" s="34"/>
      <c r="Y204" s="34"/>
      <c r="Z204" s="34"/>
    </row>
    <row r="205" spans="1:26" ht="19.7" customHeight="1" x14ac:dyDescent="0.25">
      <c r="A205" s="16" t="s">
        <v>177</v>
      </c>
      <c r="B205" s="211" t="s">
        <v>178</v>
      </c>
      <c r="C205" s="212"/>
      <c r="D205" s="212"/>
      <c r="E205" s="212"/>
      <c r="F205" s="212"/>
      <c r="G205" s="212"/>
      <c r="H205" s="212"/>
      <c r="I205" s="213"/>
      <c r="J205" s="5">
        <v>4</v>
      </c>
      <c r="K205" s="5">
        <v>2</v>
      </c>
      <c r="L205" s="5">
        <v>1</v>
      </c>
      <c r="M205" s="5">
        <v>0</v>
      </c>
      <c r="N205" s="7">
        <f t="shared" ref="N205" si="54">K205+L205+M205</f>
        <v>3</v>
      </c>
      <c r="O205" s="8">
        <f t="shared" ref="O205" si="55">P205-N205</f>
        <v>4</v>
      </c>
      <c r="P205" s="8">
        <f t="shared" ref="P205" si="56">ROUND(PRODUCT(J205,25)/14,0)</f>
        <v>7</v>
      </c>
      <c r="Q205" s="11" t="s">
        <v>34</v>
      </c>
      <c r="R205" s="5"/>
      <c r="S205" s="12"/>
      <c r="T205" s="5" t="s">
        <v>140</v>
      </c>
      <c r="U205" s="34"/>
      <c r="V205" s="34"/>
      <c r="W205" s="34"/>
      <c r="X205" s="34"/>
      <c r="Y205" s="34"/>
      <c r="Z205" s="34"/>
    </row>
    <row r="206" spans="1:26" ht="15" x14ac:dyDescent="0.25">
      <c r="A206" s="9" t="s">
        <v>27</v>
      </c>
      <c r="B206" s="214"/>
      <c r="C206" s="214"/>
      <c r="D206" s="214"/>
      <c r="E206" s="214"/>
      <c r="F206" s="214"/>
      <c r="G206" s="214"/>
      <c r="H206" s="214"/>
      <c r="I206" s="214"/>
      <c r="J206" s="10">
        <f>IF(ISNA(SUM(J201:J205)),"",SUM(J201:J205))</f>
        <v>22</v>
      </c>
      <c r="K206" s="10">
        <f t="shared" ref="K206:P206" si="57">SUM(K201:K205)</f>
        <v>10</v>
      </c>
      <c r="L206" s="10">
        <f t="shared" si="57"/>
        <v>5</v>
      </c>
      <c r="M206" s="10">
        <f t="shared" si="57"/>
        <v>0</v>
      </c>
      <c r="N206" s="10">
        <f t="shared" si="57"/>
        <v>15</v>
      </c>
      <c r="O206" s="10">
        <f t="shared" si="57"/>
        <v>24</v>
      </c>
      <c r="P206" s="10">
        <f t="shared" si="57"/>
        <v>39</v>
      </c>
      <c r="Q206" s="9">
        <f>COUNTIF(Q201:Q205,"E")</f>
        <v>4</v>
      </c>
      <c r="R206" s="9">
        <f>COUNTIF(R201:R205,"C")</f>
        <v>1</v>
      </c>
      <c r="S206" s="9">
        <f>COUNTIF(S201:S205,"VP")</f>
        <v>0</v>
      </c>
      <c r="T206" s="7">
        <f>COUNTA(T201:T205)</f>
        <v>5</v>
      </c>
      <c r="U206" s="34"/>
      <c r="V206" s="34"/>
      <c r="W206" s="34"/>
      <c r="X206" s="34"/>
      <c r="Y206" s="34"/>
      <c r="Z206" s="34"/>
    </row>
    <row r="207" spans="1:26" ht="15" x14ac:dyDescent="0.25">
      <c r="A207" s="206" t="s">
        <v>70</v>
      </c>
      <c r="B207" s="206"/>
      <c r="C207" s="206"/>
      <c r="D207" s="206"/>
      <c r="E207" s="206"/>
      <c r="F207" s="206"/>
      <c r="G207" s="206"/>
      <c r="H207" s="206"/>
      <c r="I207" s="206"/>
      <c r="J207" s="206"/>
      <c r="K207" s="206"/>
      <c r="L207" s="206"/>
      <c r="M207" s="206"/>
      <c r="N207" s="206"/>
      <c r="O207" s="206"/>
      <c r="P207" s="206"/>
      <c r="Q207" s="206"/>
      <c r="R207" s="206"/>
      <c r="S207" s="206"/>
      <c r="T207" s="206"/>
      <c r="U207" s="34"/>
      <c r="V207" s="34"/>
      <c r="W207" s="34"/>
      <c r="X207" s="34"/>
      <c r="Y207" s="34"/>
      <c r="Z207" s="34"/>
    </row>
    <row r="208" spans="1:26" ht="19.7" customHeight="1" x14ac:dyDescent="0.25">
      <c r="A208" s="16" t="s">
        <v>206</v>
      </c>
      <c r="B208" s="207" t="s">
        <v>207</v>
      </c>
      <c r="C208" s="208"/>
      <c r="D208" s="208"/>
      <c r="E208" s="208"/>
      <c r="F208" s="208"/>
      <c r="G208" s="208"/>
      <c r="H208" s="208"/>
      <c r="I208" s="209"/>
      <c r="J208" s="5">
        <v>5</v>
      </c>
      <c r="K208" s="5">
        <v>2</v>
      </c>
      <c r="L208" s="5">
        <v>2</v>
      </c>
      <c r="M208" s="5">
        <v>0</v>
      </c>
      <c r="N208" s="7">
        <f>K208+L208+M208</f>
        <v>4</v>
      </c>
      <c r="O208" s="8">
        <f>P208-N208</f>
        <v>6</v>
      </c>
      <c r="P208" s="8">
        <f t="shared" ref="P208" si="58">ROUND(PRODUCT(J208,25)/12,0)</f>
        <v>10</v>
      </c>
      <c r="Q208" s="11"/>
      <c r="R208" s="5" t="s">
        <v>30</v>
      </c>
      <c r="S208" s="12"/>
      <c r="T208" s="62" t="s">
        <v>140</v>
      </c>
      <c r="U208" s="34"/>
      <c r="V208" s="34"/>
      <c r="W208" s="34"/>
      <c r="X208" s="34"/>
      <c r="Y208" s="34"/>
      <c r="Z208" s="34"/>
    </row>
    <row r="209" spans="1:26" ht="15" customHeight="1" x14ac:dyDescent="0.25">
      <c r="A209" s="9" t="s">
        <v>27</v>
      </c>
      <c r="B209" s="206"/>
      <c r="C209" s="206"/>
      <c r="D209" s="206"/>
      <c r="E209" s="206"/>
      <c r="F209" s="206"/>
      <c r="G209" s="206"/>
      <c r="H209" s="206"/>
      <c r="I209" s="206"/>
      <c r="J209" s="10">
        <f t="shared" ref="J209:P209" si="59">SUM(J208:J208)</f>
        <v>5</v>
      </c>
      <c r="K209" s="10">
        <f t="shared" si="59"/>
        <v>2</v>
      </c>
      <c r="L209" s="10">
        <f t="shared" si="59"/>
        <v>2</v>
      </c>
      <c r="M209" s="10">
        <f t="shared" si="59"/>
        <v>0</v>
      </c>
      <c r="N209" s="10">
        <f t="shared" si="59"/>
        <v>4</v>
      </c>
      <c r="O209" s="10">
        <f t="shared" si="59"/>
        <v>6</v>
      </c>
      <c r="P209" s="10">
        <f t="shared" si="59"/>
        <v>10</v>
      </c>
      <c r="Q209" s="9">
        <f>COUNTIF(Q208:Q208,"E")</f>
        <v>0</v>
      </c>
      <c r="R209" s="9">
        <f>COUNTIF(R208:R208,"C")</f>
        <v>1</v>
      </c>
      <c r="S209" s="9">
        <f>COUNTIF(S208:S208,"VP")</f>
        <v>0</v>
      </c>
      <c r="T209" s="7">
        <f>COUNTA(T208:T208)</f>
        <v>1</v>
      </c>
      <c r="U209" s="34"/>
      <c r="V209" s="34"/>
      <c r="W209" s="34"/>
      <c r="X209" s="34"/>
      <c r="Y209" s="34"/>
      <c r="Z209" s="34"/>
    </row>
    <row r="210" spans="1:26" ht="15" x14ac:dyDescent="0.25">
      <c r="A210" s="96" t="s">
        <v>121</v>
      </c>
      <c r="B210" s="96"/>
      <c r="C210" s="96"/>
      <c r="D210" s="96"/>
      <c r="E210" s="96"/>
      <c r="F210" s="96"/>
      <c r="G210" s="96"/>
      <c r="H210" s="96"/>
      <c r="I210" s="96"/>
      <c r="J210" s="10">
        <f t="shared" ref="J210:T210" si="60">SUM(J206,J209)</f>
        <v>27</v>
      </c>
      <c r="K210" s="10">
        <f t="shared" si="60"/>
        <v>12</v>
      </c>
      <c r="L210" s="10">
        <f t="shared" si="60"/>
        <v>7</v>
      </c>
      <c r="M210" s="10">
        <f t="shared" si="60"/>
        <v>0</v>
      </c>
      <c r="N210" s="10">
        <f t="shared" si="60"/>
        <v>19</v>
      </c>
      <c r="O210" s="10">
        <f t="shared" si="60"/>
        <v>30</v>
      </c>
      <c r="P210" s="10">
        <f t="shared" si="60"/>
        <v>49</v>
      </c>
      <c r="Q210" s="10">
        <f t="shared" si="60"/>
        <v>4</v>
      </c>
      <c r="R210" s="10">
        <f t="shared" si="60"/>
        <v>2</v>
      </c>
      <c r="S210" s="10">
        <f t="shared" si="60"/>
        <v>0</v>
      </c>
      <c r="T210" s="41">
        <f t="shared" si="60"/>
        <v>6</v>
      </c>
      <c r="U210" s="34"/>
      <c r="V210" s="34"/>
      <c r="W210" s="34"/>
      <c r="X210" s="34"/>
      <c r="Y210" s="34"/>
      <c r="Z210" s="34"/>
    </row>
    <row r="211" spans="1:26" ht="26.25" customHeight="1" x14ac:dyDescent="0.2">
      <c r="A211" s="96" t="s">
        <v>50</v>
      </c>
      <c r="B211" s="96"/>
      <c r="C211" s="96"/>
      <c r="D211" s="96"/>
      <c r="E211" s="96"/>
      <c r="F211" s="96"/>
      <c r="G211" s="96"/>
      <c r="H211" s="96"/>
      <c r="I211" s="96"/>
      <c r="J211" s="96"/>
      <c r="K211" s="10">
        <f t="shared" ref="K211:P211" si="61">K206*14+K209*12</f>
        <v>164</v>
      </c>
      <c r="L211" s="10">
        <f t="shared" si="61"/>
        <v>94</v>
      </c>
      <c r="M211" s="10">
        <f t="shared" si="61"/>
        <v>0</v>
      </c>
      <c r="N211" s="10">
        <f t="shared" si="61"/>
        <v>258</v>
      </c>
      <c r="O211" s="10">
        <f t="shared" si="61"/>
        <v>408</v>
      </c>
      <c r="P211" s="10">
        <f t="shared" si="61"/>
        <v>666</v>
      </c>
      <c r="Q211" s="215"/>
      <c r="R211" s="215"/>
      <c r="S211" s="215"/>
      <c r="T211" s="215"/>
    </row>
    <row r="212" spans="1:26" ht="15" x14ac:dyDescent="0.25">
      <c r="A212" s="96"/>
      <c r="B212" s="96"/>
      <c r="C212" s="96"/>
      <c r="D212" s="96"/>
      <c r="E212" s="96"/>
      <c r="F212" s="96"/>
      <c r="G212" s="96"/>
      <c r="H212" s="96"/>
      <c r="I212" s="96"/>
      <c r="J212" s="96"/>
      <c r="K212" s="220">
        <f>SUM(K211:M211)</f>
        <v>258</v>
      </c>
      <c r="L212" s="220"/>
      <c r="M212" s="220"/>
      <c r="N212" s="220">
        <f>SUM(N211:O211)</f>
        <v>666</v>
      </c>
      <c r="O212" s="220"/>
      <c r="P212" s="220"/>
      <c r="Q212" s="215"/>
      <c r="R212" s="215"/>
      <c r="S212" s="215"/>
      <c r="T212" s="215"/>
      <c r="V212"/>
    </row>
    <row r="213" spans="1:26" ht="15" x14ac:dyDescent="0.25">
      <c r="A213" s="224" t="s">
        <v>90</v>
      </c>
      <c r="B213" s="225"/>
      <c r="C213" s="225"/>
      <c r="D213" s="225"/>
      <c r="E213" s="225"/>
      <c r="F213" s="225"/>
      <c r="G213" s="225"/>
      <c r="H213" s="225"/>
      <c r="I213" s="225"/>
      <c r="J213" s="226"/>
      <c r="K213" s="219">
        <f>T210/SUM(T53,T71,T89,T104,T118,T131)</f>
        <v>0.13953488372093023</v>
      </c>
      <c r="L213" s="219"/>
      <c r="M213" s="219"/>
      <c r="N213" s="219"/>
      <c r="O213" s="219"/>
      <c r="P213" s="219"/>
      <c r="Q213" s="219"/>
      <c r="R213" s="219"/>
      <c r="S213" s="219"/>
      <c r="T213" s="219"/>
      <c r="V213"/>
    </row>
    <row r="214" spans="1:26" ht="15" x14ac:dyDescent="0.25">
      <c r="A214" s="109" t="s">
        <v>91</v>
      </c>
      <c r="B214" s="109"/>
      <c r="C214" s="109"/>
      <c r="D214" s="109"/>
      <c r="E214" s="109"/>
      <c r="F214" s="109"/>
      <c r="G214" s="109"/>
      <c r="H214" s="109"/>
      <c r="I214" s="109"/>
      <c r="J214" s="109"/>
      <c r="K214" s="219">
        <f>K212/(SUM(N53,N71,N89,N104,N118)*14+N131*12)</f>
        <v>0.1301715438950555</v>
      </c>
      <c r="L214" s="219"/>
      <c r="M214" s="219"/>
      <c r="N214" s="219"/>
      <c r="O214" s="219"/>
      <c r="P214" s="219"/>
      <c r="Q214" s="219"/>
      <c r="R214" s="219"/>
      <c r="S214" s="219"/>
      <c r="T214" s="219"/>
      <c r="U214"/>
      <c r="V214"/>
      <c r="W214" s="35"/>
      <c r="X214" s="35"/>
      <c r="Y214" s="35"/>
      <c r="Z214" s="35"/>
    </row>
    <row r="215" spans="1:26" ht="15" x14ac:dyDescent="0.25">
      <c r="U215"/>
      <c r="V215"/>
      <c r="W215" s="35"/>
      <c r="X215" s="35"/>
      <c r="Y215" s="35"/>
      <c r="Z215" s="35"/>
    </row>
    <row r="216" spans="1:26" ht="15" x14ac:dyDescent="0.2">
      <c r="A216" s="196" t="s">
        <v>94</v>
      </c>
      <c r="B216" s="197"/>
      <c r="C216" s="197"/>
      <c r="D216" s="197"/>
      <c r="E216" s="197"/>
      <c r="F216" s="197"/>
      <c r="G216" s="197"/>
      <c r="H216" s="197"/>
      <c r="I216" s="197"/>
      <c r="J216" s="197"/>
      <c r="K216" s="197"/>
      <c r="L216" s="197"/>
      <c r="M216" s="197"/>
      <c r="N216" s="197"/>
      <c r="O216" s="197"/>
      <c r="P216" s="197"/>
      <c r="Q216" s="197"/>
      <c r="R216" s="197"/>
      <c r="S216" s="197"/>
      <c r="T216" s="198"/>
      <c r="U216" s="35"/>
      <c r="V216" s="35"/>
      <c r="W216" s="35"/>
      <c r="X216" s="35"/>
      <c r="Y216" s="35"/>
      <c r="Z216" s="35"/>
    </row>
    <row r="217" spans="1:26" ht="15" x14ac:dyDescent="0.2">
      <c r="A217" s="199"/>
      <c r="B217" s="200"/>
      <c r="C217" s="200"/>
      <c r="D217" s="200"/>
      <c r="E217" s="200"/>
      <c r="F217" s="200"/>
      <c r="G217" s="200"/>
      <c r="H217" s="200"/>
      <c r="I217" s="200"/>
      <c r="J217" s="200"/>
      <c r="K217" s="200"/>
      <c r="L217" s="200"/>
      <c r="M217" s="200"/>
      <c r="N217" s="200"/>
      <c r="O217" s="200"/>
      <c r="P217" s="200"/>
      <c r="Q217" s="200"/>
      <c r="R217" s="200"/>
      <c r="S217" s="200"/>
      <c r="T217" s="201"/>
      <c r="U217" s="35"/>
      <c r="V217" s="35"/>
      <c r="W217" s="35"/>
      <c r="X217" s="35"/>
      <c r="Y217" s="35"/>
      <c r="Z217" s="35"/>
    </row>
    <row r="218" spans="1:26" ht="15" x14ac:dyDescent="0.2">
      <c r="A218" s="206" t="s">
        <v>29</v>
      </c>
      <c r="B218" s="206" t="s">
        <v>28</v>
      </c>
      <c r="C218" s="206"/>
      <c r="D218" s="206"/>
      <c r="E218" s="206"/>
      <c r="F218" s="206"/>
      <c r="G218" s="206"/>
      <c r="H218" s="206"/>
      <c r="I218" s="206"/>
      <c r="J218" s="117" t="s">
        <v>40</v>
      </c>
      <c r="K218" s="84" t="s">
        <v>26</v>
      </c>
      <c r="L218" s="85"/>
      <c r="M218" s="86"/>
      <c r="N218" s="84" t="s">
        <v>41</v>
      </c>
      <c r="O218" s="85"/>
      <c r="P218" s="86"/>
      <c r="Q218" s="84" t="s">
        <v>25</v>
      </c>
      <c r="R218" s="85"/>
      <c r="S218" s="86"/>
      <c r="T218" s="117" t="s">
        <v>24</v>
      </c>
      <c r="U218" s="35"/>
      <c r="V218" s="35"/>
      <c r="W218" s="35"/>
      <c r="X218" s="35"/>
      <c r="Y218" s="35"/>
      <c r="Z218" s="35"/>
    </row>
    <row r="219" spans="1:26" ht="15" x14ac:dyDescent="0.2">
      <c r="A219" s="206"/>
      <c r="B219" s="206"/>
      <c r="C219" s="206"/>
      <c r="D219" s="206"/>
      <c r="E219" s="206"/>
      <c r="F219" s="206"/>
      <c r="G219" s="206"/>
      <c r="H219" s="206"/>
      <c r="I219" s="206"/>
      <c r="J219" s="117"/>
      <c r="K219" s="87"/>
      <c r="L219" s="88"/>
      <c r="M219" s="89"/>
      <c r="N219" s="87"/>
      <c r="O219" s="88"/>
      <c r="P219" s="89"/>
      <c r="Q219" s="87"/>
      <c r="R219" s="88"/>
      <c r="S219" s="89"/>
      <c r="T219" s="117"/>
      <c r="U219" s="35"/>
      <c r="V219" s="35"/>
      <c r="W219" s="35"/>
      <c r="X219" s="35"/>
      <c r="Y219" s="35"/>
      <c r="Z219" s="35"/>
    </row>
    <row r="220" spans="1:26" ht="15" x14ac:dyDescent="0.2">
      <c r="A220" s="206"/>
      <c r="B220" s="206"/>
      <c r="C220" s="206"/>
      <c r="D220" s="206"/>
      <c r="E220" s="206"/>
      <c r="F220" s="206"/>
      <c r="G220" s="206"/>
      <c r="H220" s="206"/>
      <c r="I220" s="206"/>
      <c r="J220" s="117"/>
      <c r="K220" s="15" t="s">
        <v>30</v>
      </c>
      <c r="L220" s="15" t="s">
        <v>31</v>
      </c>
      <c r="M220" s="15" t="s">
        <v>32</v>
      </c>
      <c r="N220" s="15" t="s">
        <v>36</v>
      </c>
      <c r="O220" s="15" t="s">
        <v>7</v>
      </c>
      <c r="P220" s="15" t="s">
        <v>33</v>
      </c>
      <c r="Q220" s="15" t="s">
        <v>34</v>
      </c>
      <c r="R220" s="15" t="s">
        <v>30</v>
      </c>
      <c r="S220" s="15" t="s">
        <v>35</v>
      </c>
      <c r="T220" s="117"/>
      <c r="U220" s="35"/>
      <c r="V220" s="35"/>
      <c r="W220" s="35"/>
      <c r="X220" s="35"/>
      <c r="Y220" s="35"/>
      <c r="Z220" s="35"/>
    </row>
    <row r="221" spans="1:26" ht="24" customHeight="1" x14ac:dyDescent="0.2">
      <c r="A221" s="206" t="s">
        <v>57</v>
      </c>
      <c r="B221" s="206"/>
      <c r="C221" s="206"/>
      <c r="D221" s="206"/>
      <c r="E221" s="206"/>
      <c r="F221" s="206"/>
      <c r="G221" s="206"/>
      <c r="H221" s="206"/>
      <c r="I221" s="206"/>
      <c r="J221" s="206"/>
      <c r="K221" s="206"/>
      <c r="L221" s="206"/>
      <c r="M221" s="206"/>
      <c r="N221" s="206"/>
      <c r="O221" s="206"/>
      <c r="P221" s="206"/>
      <c r="Q221" s="206"/>
      <c r="R221" s="206"/>
      <c r="S221" s="206"/>
      <c r="T221" s="206"/>
      <c r="U221" s="35"/>
      <c r="V221" s="35"/>
      <c r="W221" s="35"/>
      <c r="X221" s="35"/>
      <c r="Y221" s="35"/>
      <c r="Z221" s="35"/>
    </row>
    <row r="222" spans="1:26" ht="28.35" customHeight="1" x14ac:dyDescent="0.2">
      <c r="A222" s="16" t="s">
        <v>166</v>
      </c>
      <c r="B222" s="207" t="s">
        <v>167</v>
      </c>
      <c r="C222" s="208"/>
      <c r="D222" s="208"/>
      <c r="E222" s="208"/>
      <c r="F222" s="208"/>
      <c r="G222" s="208"/>
      <c r="H222" s="208"/>
      <c r="I222" s="209"/>
      <c r="J222" s="5">
        <v>4</v>
      </c>
      <c r="K222" s="5">
        <v>2</v>
      </c>
      <c r="L222" s="5">
        <v>1</v>
      </c>
      <c r="M222" s="5">
        <v>0</v>
      </c>
      <c r="N222" s="63">
        <f t="shared" ref="N222:N225" si="62">K222+L222+M222</f>
        <v>3</v>
      </c>
      <c r="O222" s="8">
        <f t="shared" ref="O222:O225" si="63">P222-N222</f>
        <v>4</v>
      </c>
      <c r="P222" s="8">
        <f t="shared" ref="P222:P225" si="64">ROUND(PRODUCT(J222,25)/14,0)</f>
        <v>7</v>
      </c>
      <c r="Q222" s="11"/>
      <c r="R222" s="5" t="s">
        <v>30</v>
      </c>
      <c r="S222" s="12"/>
      <c r="T222" s="5" t="s">
        <v>168</v>
      </c>
      <c r="U222" s="35"/>
      <c r="V222" s="35"/>
      <c r="W222" s="35"/>
      <c r="X222" s="35"/>
      <c r="Y222" s="35"/>
      <c r="Z222" s="35"/>
    </row>
    <row r="223" spans="1:26" ht="19.7" customHeight="1" x14ac:dyDescent="0.2">
      <c r="A223" s="16" t="s">
        <v>179</v>
      </c>
      <c r="B223" s="207" t="s">
        <v>180</v>
      </c>
      <c r="C223" s="208"/>
      <c r="D223" s="208"/>
      <c r="E223" s="208"/>
      <c r="F223" s="208"/>
      <c r="G223" s="208"/>
      <c r="H223" s="208"/>
      <c r="I223" s="209"/>
      <c r="J223" s="5">
        <v>4</v>
      </c>
      <c r="K223" s="5">
        <v>2</v>
      </c>
      <c r="L223" s="5">
        <v>0</v>
      </c>
      <c r="M223" s="5">
        <v>0</v>
      </c>
      <c r="N223" s="7">
        <f t="shared" si="62"/>
        <v>2</v>
      </c>
      <c r="O223" s="8">
        <f t="shared" si="63"/>
        <v>5</v>
      </c>
      <c r="P223" s="8">
        <f t="shared" si="64"/>
        <v>7</v>
      </c>
      <c r="Q223" s="11"/>
      <c r="R223" s="5" t="s">
        <v>30</v>
      </c>
      <c r="S223" s="12"/>
      <c r="T223" s="5" t="s">
        <v>168</v>
      </c>
      <c r="U223" s="35"/>
      <c r="V223" s="35"/>
      <c r="W223" s="35"/>
      <c r="X223" s="35"/>
      <c r="Y223" s="35"/>
      <c r="Z223" s="35"/>
    </row>
    <row r="224" spans="1:26" ht="19.7" customHeight="1" x14ac:dyDescent="0.2">
      <c r="A224" s="16" t="s">
        <v>184</v>
      </c>
      <c r="B224" s="211" t="s">
        <v>185</v>
      </c>
      <c r="C224" s="212"/>
      <c r="D224" s="212"/>
      <c r="E224" s="212"/>
      <c r="F224" s="212"/>
      <c r="G224" s="212"/>
      <c r="H224" s="212"/>
      <c r="I224" s="213"/>
      <c r="J224" s="5">
        <v>4</v>
      </c>
      <c r="K224" s="5">
        <v>2</v>
      </c>
      <c r="L224" s="5">
        <v>1</v>
      </c>
      <c r="M224" s="5">
        <v>0</v>
      </c>
      <c r="N224" s="7">
        <f t="shared" si="62"/>
        <v>3</v>
      </c>
      <c r="O224" s="8">
        <f t="shared" si="63"/>
        <v>4</v>
      </c>
      <c r="P224" s="8">
        <f t="shared" si="64"/>
        <v>7</v>
      </c>
      <c r="Q224" s="11" t="s">
        <v>34</v>
      </c>
      <c r="R224" s="5"/>
      <c r="S224" s="12"/>
      <c r="T224" s="5" t="s">
        <v>168</v>
      </c>
      <c r="U224" s="35"/>
      <c r="V224" s="35"/>
      <c r="W224" s="35"/>
      <c r="X224" s="35"/>
      <c r="Y224" s="35"/>
      <c r="Z224" s="35"/>
    </row>
    <row r="225" spans="1:26" ht="19.7" customHeight="1" x14ac:dyDescent="0.2">
      <c r="A225" s="16" t="s">
        <v>184</v>
      </c>
      <c r="B225" s="211" t="s">
        <v>186</v>
      </c>
      <c r="C225" s="212"/>
      <c r="D225" s="212"/>
      <c r="E225" s="212"/>
      <c r="F225" s="212"/>
      <c r="G225" s="212"/>
      <c r="H225" s="212"/>
      <c r="I225" s="213"/>
      <c r="J225" s="5">
        <v>4</v>
      </c>
      <c r="K225" s="5">
        <v>2</v>
      </c>
      <c r="L225" s="5">
        <v>1</v>
      </c>
      <c r="M225" s="5">
        <v>0</v>
      </c>
      <c r="N225" s="7">
        <f t="shared" si="62"/>
        <v>3</v>
      </c>
      <c r="O225" s="8">
        <f t="shared" si="63"/>
        <v>4</v>
      </c>
      <c r="P225" s="8">
        <f t="shared" si="64"/>
        <v>7</v>
      </c>
      <c r="Q225" s="11" t="s">
        <v>34</v>
      </c>
      <c r="R225" s="5"/>
      <c r="S225" s="12"/>
      <c r="T225" s="5" t="s">
        <v>168</v>
      </c>
      <c r="U225" s="35"/>
      <c r="V225" s="35"/>
      <c r="W225" s="35"/>
      <c r="X225" s="35"/>
      <c r="Y225" s="35"/>
      <c r="Z225" s="35"/>
    </row>
    <row r="226" spans="1:26" ht="28.35" customHeight="1" x14ac:dyDescent="0.2">
      <c r="A226" s="16" t="s">
        <v>187</v>
      </c>
      <c r="B226" s="207" t="s">
        <v>188</v>
      </c>
      <c r="C226" s="208"/>
      <c r="D226" s="208"/>
      <c r="E226" s="208"/>
      <c r="F226" s="208"/>
      <c r="G226" s="208"/>
      <c r="H226" s="208"/>
      <c r="I226" s="209"/>
      <c r="J226" s="5">
        <v>5</v>
      </c>
      <c r="K226" s="5">
        <v>2</v>
      </c>
      <c r="L226" s="5">
        <v>1</v>
      </c>
      <c r="M226" s="5">
        <v>0</v>
      </c>
      <c r="N226" s="7">
        <f>K226+L226+M226</f>
        <v>3</v>
      </c>
      <c r="O226" s="8">
        <f>P226-N226</f>
        <v>6</v>
      </c>
      <c r="P226" s="8">
        <f>ROUND(PRODUCT(J226,25)/14,0)</f>
        <v>9</v>
      </c>
      <c r="Q226" s="11" t="s">
        <v>34</v>
      </c>
      <c r="R226" s="5"/>
      <c r="S226" s="12"/>
      <c r="T226" s="5" t="s">
        <v>168</v>
      </c>
      <c r="U226" s="35"/>
      <c r="V226" s="35"/>
      <c r="W226" s="35"/>
      <c r="X226" s="35"/>
      <c r="Y226" s="35"/>
      <c r="Z226" s="35"/>
    </row>
    <row r="227" spans="1:26" ht="19.7" customHeight="1" x14ac:dyDescent="0.2">
      <c r="A227" s="16" t="s">
        <v>191</v>
      </c>
      <c r="B227" s="207" t="s">
        <v>192</v>
      </c>
      <c r="C227" s="208"/>
      <c r="D227" s="208"/>
      <c r="E227" s="208"/>
      <c r="F227" s="208"/>
      <c r="G227" s="208"/>
      <c r="H227" s="208"/>
      <c r="I227" s="209"/>
      <c r="J227" s="5">
        <v>5</v>
      </c>
      <c r="K227" s="5">
        <v>2</v>
      </c>
      <c r="L227" s="5">
        <v>0</v>
      </c>
      <c r="M227" s="5">
        <v>3</v>
      </c>
      <c r="N227" s="7">
        <f t="shared" ref="N227" si="65">K227+L227+M227</f>
        <v>5</v>
      </c>
      <c r="O227" s="8">
        <f t="shared" ref="O227" si="66">P227-N227</f>
        <v>4</v>
      </c>
      <c r="P227" s="8">
        <f t="shared" ref="P227" si="67">ROUND(PRODUCT(J227,25)/14,0)</f>
        <v>9</v>
      </c>
      <c r="Q227" s="11"/>
      <c r="R227" s="5" t="s">
        <v>30</v>
      </c>
      <c r="S227" s="12"/>
      <c r="T227" s="62" t="s">
        <v>168</v>
      </c>
      <c r="U227" s="35"/>
      <c r="V227" s="35"/>
      <c r="W227" s="35"/>
      <c r="X227" s="35"/>
      <c r="Y227" s="35"/>
      <c r="Z227" s="35"/>
    </row>
    <row r="228" spans="1:26" ht="15" x14ac:dyDescent="0.2">
      <c r="A228" s="9" t="s">
        <v>27</v>
      </c>
      <c r="B228" s="214"/>
      <c r="C228" s="214"/>
      <c r="D228" s="214"/>
      <c r="E228" s="214"/>
      <c r="F228" s="214"/>
      <c r="G228" s="214"/>
      <c r="H228" s="214"/>
      <c r="I228" s="214"/>
      <c r="J228" s="10">
        <f t="shared" ref="J228:P228" si="68">SUM(J222:J227)</f>
        <v>26</v>
      </c>
      <c r="K228" s="10">
        <f t="shared" si="68"/>
        <v>12</v>
      </c>
      <c r="L228" s="10">
        <f t="shared" si="68"/>
        <v>4</v>
      </c>
      <c r="M228" s="10">
        <f t="shared" si="68"/>
        <v>3</v>
      </c>
      <c r="N228" s="10">
        <f t="shared" si="68"/>
        <v>19</v>
      </c>
      <c r="O228" s="10">
        <f t="shared" si="68"/>
        <v>27</v>
      </c>
      <c r="P228" s="10">
        <f t="shared" si="68"/>
        <v>46</v>
      </c>
      <c r="Q228" s="9">
        <f>COUNTIF(Q222:Q227,"E")</f>
        <v>3</v>
      </c>
      <c r="R228" s="9">
        <f>COUNTIF(R222:R227,"C")</f>
        <v>3</v>
      </c>
      <c r="S228" s="9">
        <f>COUNTIF(S222:S227,"VP")</f>
        <v>0</v>
      </c>
      <c r="T228" s="7">
        <f>COUNTA(T222:T227)</f>
        <v>6</v>
      </c>
      <c r="U228" s="35"/>
      <c r="V228" s="35"/>
      <c r="W228" s="35"/>
      <c r="X228" s="35"/>
      <c r="Y228" s="35"/>
      <c r="Z228" s="35"/>
    </row>
    <row r="229" spans="1:26" ht="15" x14ac:dyDescent="0.2">
      <c r="A229" s="206" t="s">
        <v>70</v>
      </c>
      <c r="B229" s="206"/>
      <c r="C229" s="206"/>
      <c r="D229" s="206"/>
      <c r="E229" s="206"/>
      <c r="F229" s="206"/>
      <c r="G229" s="206"/>
      <c r="H229" s="206"/>
      <c r="I229" s="206"/>
      <c r="J229" s="206"/>
      <c r="K229" s="206"/>
      <c r="L229" s="206"/>
      <c r="M229" s="206"/>
      <c r="N229" s="206"/>
      <c r="O229" s="206"/>
      <c r="P229" s="206"/>
      <c r="Q229" s="206"/>
      <c r="R229" s="206"/>
      <c r="S229" s="206"/>
      <c r="T229" s="206"/>
      <c r="U229" s="35"/>
      <c r="V229" s="35"/>
      <c r="W229" s="35"/>
      <c r="X229" s="35"/>
      <c r="Y229" s="35"/>
      <c r="Z229" s="35"/>
    </row>
    <row r="230" spans="1:26" ht="28.35" customHeight="1" x14ac:dyDescent="0.2">
      <c r="A230" s="16" t="s">
        <v>204</v>
      </c>
      <c r="B230" s="207" t="s">
        <v>205</v>
      </c>
      <c r="C230" s="208"/>
      <c r="D230" s="208"/>
      <c r="E230" s="208"/>
      <c r="F230" s="208"/>
      <c r="G230" s="208"/>
      <c r="H230" s="208"/>
      <c r="I230" s="209"/>
      <c r="J230" s="5">
        <v>5</v>
      </c>
      <c r="K230" s="5">
        <v>2</v>
      </c>
      <c r="L230" s="5">
        <v>1</v>
      </c>
      <c r="M230" s="5">
        <v>0</v>
      </c>
      <c r="N230" s="7">
        <f>K230+L230+M230</f>
        <v>3</v>
      </c>
      <c r="O230" s="8">
        <f>P230-N230</f>
        <v>7</v>
      </c>
      <c r="P230" s="8">
        <f t="shared" ref="P230" si="69">ROUND(PRODUCT(J230,25)/12,0)</f>
        <v>10</v>
      </c>
      <c r="Q230" s="11"/>
      <c r="R230" s="5" t="s">
        <v>30</v>
      </c>
      <c r="S230" s="12"/>
      <c r="T230" s="62" t="s">
        <v>168</v>
      </c>
    </row>
    <row r="231" spans="1:26" ht="18" customHeight="1" x14ac:dyDescent="0.2">
      <c r="A231" s="9" t="s">
        <v>27</v>
      </c>
      <c r="B231" s="206"/>
      <c r="C231" s="206"/>
      <c r="D231" s="206"/>
      <c r="E231" s="206"/>
      <c r="F231" s="206"/>
      <c r="G231" s="206"/>
      <c r="H231" s="206"/>
      <c r="I231" s="206"/>
      <c r="J231" s="10">
        <f t="shared" ref="J231:P231" si="70">SUM(J230:J230)</f>
        <v>5</v>
      </c>
      <c r="K231" s="10">
        <f t="shared" si="70"/>
        <v>2</v>
      </c>
      <c r="L231" s="10">
        <f t="shared" si="70"/>
        <v>1</v>
      </c>
      <c r="M231" s="10">
        <f t="shared" si="70"/>
        <v>0</v>
      </c>
      <c r="N231" s="10">
        <f t="shared" si="70"/>
        <v>3</v>
      </c>
      <c r="O231" s="10">
        <f t="shared" si="70"/>
        <v>7</v>
      </c>
      <c r="P231" s="10">
        <f t="shared" si="70"/>
        <v>10</v>
      </c>
      <c r="Q231" s="9">
        <f>COUNTIF(Q230:Q230,"E")</f>
        <v>0</v>
      </c>
      <c r="R231" s="9">
        <f>COUNTIF(R230:R230,"C")</f>
        <v>1</v>
      </c>
      <c r="S231" s="9">
        <f>COUNTIF(S230:S230,"VP")</f>
        <v>0</v>
      </c>
      <c r="T231" s="7">
        <f>COUNTA(T230:T230)</f>
        <v>1</v>
      </c>
    </row>
    <row r="232" spans="1:26" ht="18" customHeight="1" x14ac:dyDescent="0.2">
      <c r="A232" s="96" t="s">
        <v>121</v>
      </c>
      <c r="B232" s="96"/>
      <c r="C232" s="96"/>
      <c r="D232" s="96"/>
      <c r="E232" s="96"/>
      <c r="F232" s="96"/>
      <c r="G232" s="96"/>
      <c r="H232" s="96"/>
      <c r="I232" s="96"/>
      <c r="J232" s="10">
        <f t="shared" ref="J232:T232" si="71">SUM(J228,J231)</f>
        <v>31</v>
      </c>
      <c r="K232" s="10">
        <f t="shared" si="71"/>
        <v>14</v>
      </c>
      <c r="L232" s="10">
        <f t="shared" si="71"/>
        <v>5</v>
      </c>
      <c r="M232" s="10">
        <f t="shared" si="71"/>
        <v>3</v>
      </c>
      <c r="N232" s="10">
        <f t="shared" si="71"/>
        <v>22</v>
      </c>
      <c r="O232" s="10">
        <f t="shared" si="71"/>
        <v>34</v>
      </c>
      <c r="P232" s="10">
        <f t="shared" si="71"/>
        <v>56</v>
      </c>
      <c r="Q232" s="10">
        <f t="shared" si="71"/>
        <v>3</v>
      </c>
      <c r="R232" s="10">
        <f t="shared" si="71"/>
        <v>4</v>
      </c>
      <c r="S232" s="10">
        <f t="shared" si="71"/>
        <v>0</v>
      </c>
      <c r="T232" s="41">
        <f t="shared" si="71"/>
        <v>7</v>
      </c>
    </row>
    <row r="233" spans="1:26" x14ac:dyDescent="0.2">
      <c r="A233" s="96" t="s">
        <v>50</v>
      </c>
      <c r="B233" s="96"/>
      <c r="C233" s="96"/>
      <c r="D233" s="96"/>
      <c r="E233" s="96"/>
      <c r="F233" s="96"/>
      <c r="G233" s="96"/>
      <c r="H233" s="96"/>
      <c r="I233" s="96"/>
      <c r="J233" s="96"/>
      <c r="K233" s="10">
        <f t="shared" ref="K233:P233" si="72">K228*14+K231*12</f>
        <v>192</v>
      </c>
      <c r="L233" s="10">
        <f t="shared" si="72"/>
        <v>68</v>
      </c>
      <c r="M233" s="10">
        <f t="shared" si="72"/>
        <v>42</v>
      </c>
      <c r="N233" s="10">
        <f t="shared" si="72"/>
        <v>302</v>
      </c>
      <c r="O233" s="10">
        <f t="shared" si="72"/>
        <v>462</v>
      </c>
      <c r="P233" s="10">
        <f t="shared" si="72"/>
        <v>764</v>
      </c>
      <c r="Q233" s="215"/>
      <c r="R233" s="215"/>
      <c r="S233" s="215"/>
      <c r="T233" s="215"/>
    </row>
    <row r="234" spans="1:26" x14ac:dyDescent="0.2">
      <c r="A234" s="96"/>
      <c r="B234" s="96"/>
      <c r="C234" s="96"/>
      <c r="D234" s="96"/>
      <c r="E234" s="96"/>
      <c r="F234" s="96"/>
      <c r="G234" s="96"/>
      <c r="H234" s="96"/>
      <c r="I234" s="96"/>
      <c r="J234" s="96"/>
      <c r="K234" s="220">
        <f>SUM(K233:M233)</f>
        <v>302</v>
      </c>
      <c r="L234" s="220"/>
      <c r="M234" s="220"/>
      <c r="N234" s="220">
        <f>SUM(N233:O233)</f>
        <v>764</v>
      </c>
      <c r="O234" s="220"/>
      <c r="P234" s="220"/>
      <c r="Q234" s="215"/>
      <c r="R234" s="215"/>
      <c r="S234" s="215"/>
      <c r="T234" s="215"/>
    </row>
    <row r="235" spans="1:26" x14ac:dyDescent="0.2">
      <c r="A235" s="224" t="s">
        <v>90</v>
      </c>
      <c r="B235" s="225"/>
      <c r="C235" s="225"/>
      <c r="D235" s="225"/>
      <c r="E235" s="225"/>
      <c r="F235" s="225"/>
      <c r="G235" s="225"/>
      <c r="H235" s="225"/>
      <c r="I235" s="225"/>
      <c r="J235" s="226"/>
      <c r="K235" s="219">
        <f>T232/SUM(T53,T71,T89,T104,T118,T131)</f>
        <v>0.16279069767441862</v>
      </c>
      <c r="L235" s="219"/>
      <c r="M235" s="219"/>
      <c r="N235" s="219"/>
      <c r="O235" s="219"/>
      <c r="P235" s="219"/>
      <c r="Q235" s="219"/>
      <c r="R235" s="219"/>
      <c r="S235" s="219"/>
      <c r="T235" s="219"/>
    </row>
    <row r="236" spans="1:26" x14ac:dyDescent="0.2">
      <c r="A236" s="109" t="s">
        <v>91</v>
      </c>
      <c r="B236" s="109"/>
      <c r="C236" s="109"/>
      <c r="D236" s="109"/>
      <c r="E236" s="109"/>
      <c r="F236" s="109"/>
      <c r="G236" s="109"/>
      <c r="H236" s="109"/>
      <c r="I236" s="109"/>
      <c r="J236" s="109"/>
      <c r="K236" s="219">
        <f>K234/(SUM(N53,N71,N89,N104,N118)*14+N131*12)</f>
        <v>0.15237134207870837</v>
      </c>
      <c r="L236" s="219"/>
      <c r="M236" s="219"/>
      <c r="N236" s="219"/>
      <c r="O236" s="219"/>
      <c r="P236" s="219"/>
      <c r="Q236" s="219"/>
      <c r="R236" s="219"/>
      <c r="S236" s="219"/>
      <c r="T236" s="219"/>
    </row>
    <row r="237" spans="1:26" x14ac:dyDescent="0.2">
      <c r="B237" s="2"/>
      <c r="C237" s="2"/>
      <c r="D237" s="2"/>
      <c r="E237" s="2"/>
      <c r="F237" s="2"/>
      <c r="G237" s="2"/>
      <c r="M237" s="4"/>
      <c r="N237" s="4"/>
      <c r="O237" s="4"/>
      <c r="P237" s="4"/>
      <c r="Q237" s="4"/>
      <c r="R237" s="4"/>
      <c r="S237" s="4"/>
    </row>
    <row r="238" spans="1:26" x14ac:dyDescent="0.2">
      <c r="A238" s="257" t="s">
        <v>59</v>
      </c>
      <c r="B238" s="258"/>
      <c r="C238" s="258"/>
      <c r="D238" s="258"/>
      <c r="E238" s="258"/>
      <c r="F238" s="258"/>
      <c r="G238" s="258"/>
      <c r="H238" s="258"/>
      <c r="I238" s="258"/>
      <c r="J238" s="258"/>
      <c r="K238" s="258"/>
      <c r="L238" s="258"/>
      <c r="M238" s="258"/>
      <c r="N238" s="258"/>
      <c r="O238" s="258"/>
      <c r="P238" s="258"/>
      <c r="Q238" s="258"/>
      <c r="R238" s="258"/>
      <c r="S238" s="258"/>
      <c r="T238" s="259"/>
    </row>
    <row r="239" spans="1:26" x14ac:dyDescent="0.2">
      <c r="A239" s="260"/>
      <c r="B239" s="261"/>
      <c r="C239" s="261"/>
      <c r="D239" s="261"/>
      <c r="E239" s="261"/>
      <c r="F239" s="261"/>
      <c r="G239" s="261"/>
      <c r="H239" s="261"/>
      <c r="I239" s="261"/>
      <c r="J239" s="261"/>
      <c r="K239" s="261"/>
      <c r="L239" s="261"/>
      <c r="M239" s="261"/>
      <c r="N239" s="261"/>
      <c r="O239" s="261"/>
      <c r="P239" s="261"/>
      <c r="Q239" s="261"/>
      <c r="R239" s="261"/>
      <c r="S239" s="261"/>
      <c r="T239" s="262"/>
    </row>
    <row r="240" spans="1:26" x14ac:dyDescent="0.2">
      <c r="A240" s="206" t="s">
        <v>29</v>
      </c>
      <c r="B240" s="206" t="s">
        <v>28</v>
      </c>
      <c r="C240" s="206"/>
      <c r="D240" s="206"/>
      <c r="E240" s="206"/>
      <c r="F240" s="206"/>
      <c r="G240" s="206"/>
      <c r="H240" s="206"/>
      <c r="I240" s="206"/>
      <c r="J240" s="117" t="s">
        <v>40</v>
      </c>
      <c r="K240" s="84" t="s">
        <v>26</v>
      </c>
      <c r="L240" s="85"/>
      <c r="M240" s="86"/>
      <c r="N240" s="84" t="s">
        <v>41</v>
      </c>
      <c r="O240" s="85"/>
      <c r="P240" s="86"/>
      <c r="Q240" s="84" t="s">
        <v>25</v>
      </c>
      <c r="R240" s="85"/>
      <c r="S240" s="86"/>
      <c r="T240" s="117" t="s">
        <v>24</v>
      </c>
    </row>
    <row r="241" spans="1:26" x14ac:dyDescent="0.2">
      <c r="A241" s="206"/>
      <c r="B241" s="206"/>
      <c r="C241" s="206"/>
      <c r="D241" s="206"/>
      <c r="E241" s="206"/>
      <c r="F241" s="206"/>
      <c r="G241" s="206"/>
      <c r="H241" s="206"/>
      <c r="I241" s="206"/>
      <c r="J241" s="117"/>
      <c r="K241" s="87"/>
      <c r="L241" s="88"/>
      <c r="M241" s="89"/>
      <c r="N241" s="87"/>
      <c r="O241" s="88"/>
      <c r="P241" s="89"/>
      <c r="Q241" s="87"/>
      <c r="R241" s="88"/>
      <c r="S241" s="89"/>
      <c r="T241" s="117"/>
    </row>
    <row r="242" spans="1:26" ht="15" x14ac:dyDescent="0.25">
      <c r="A242" s="206"/>
      <c r="B242" s="206"/>
      <c r="C242" s="206"/>
      <c r="D242" s="206"/>
      <c r="E242" s="206"/>
      <c r="F242" s="206"/>
      <c r="G242" s="206"/>
      <c r="H242" s="206"/>
      <c r="I242" s="206"/>
      <c r="J242" s="117"/>
      <c r="K242" s="15" t="s">
        <v>30</v>
      </c>
      <c r="L242" s="15" t="s">
        <v>31</v>
      </c>
      <c r="M242" s="15" t="s">
        <v>32</v>
      </c>
      <c r="N242" s="15" t="s">
        <v>36</v>
      </c>
      <c r="O242" s="15" t="s">
        <v>7</v>
      </c>
      <c r="P242" s="15" t="s">
        <v>33</v>
      </c>
      <c r="Q242" s="15" t="s">
        <v>34</v>
      </c>
      <c r="R242" s="15" t="s">
        <v>30</v>
      </c>
      <c r="S242" s="15" t="s">
        <v>35</v>
      </c>
      <c r="T242" s="117"/>
      <c r="V242"/>
    </row>
    <row r="243" spans="1:26" ht="15" x14ac:dyDescent="0.25">
      <c r="A243" s="206" t="s">
        <v>57</v>
      </c>
      <c r="B243" s="206"/>
      <c r="C243" s="206"/>
      <c r="D243" s="206"/>
      <c r="E243" s="206"/>
      <c r="F243" s="206"/>
      <c r="G243" s="206"/>
      <c r="H243" s="206"/>
      <c r="I243" s="206"/>
      <c r="J243" s="206"/>
      <c r="K243" s="206"/>
      <c r="L243" s="206"/>
      <c r="M243" s="206"/>
      <c r="N243" s="206"/>
      <c r="O243" s="206"/>
      <c r="P243" s="206"/>
      <c r="Q243" s="206"/>
      <c r="R243" s="206"/>
      <c r="S243" s="206"/>
      <c r="T243" s="206"/>
      <c r="U243"/>
      <c r="V243"/>
      <c r="W243"/>
      <c r="X243"/>
      <c r="Y243"/>
      <c r="Z243"/>
    </row>
    <row r="244" spans="1:26" ht="28.35" customHeight="1" x14ac:dyDescent="0.25">
      <c r="A244" s="16" t="s">
        <v>141</v>
      </c>
      <c r="B244" s="207" t="s">
        <v>142</v>
      </c>
      <c r="C244" s="208"/>
      <c r="D244" s="208"/>
      <c r="E244" s="208"/>
      <c r="F244" s="208"/>
      <c r="G244" s="208"/>
      <c r="H244" s="208"/>
      <c r="I244" s="209"/>
      <c r="J244" s="5">
        <v>4</v>
      </c>
      <c r="K244" s="5">
        <v>2</v>
      </c>
      <c r="L244" s="5">
        <v>1</v>
      </c>
      <c r="M244" s="5">
        <v>0</v>
      </c>
      <c r="N244" s="7">
        <f t="shared" ref="N244:N247" si="73">K244+L244+M244</f>
        <v>3</v>
      </c>
      <c r="O244" s="8">
        <f t="shared" ref="O244:O247" si="74">P244-N244</f>
        <v>4</v>
      </c>
      <c r="P244" s="8">
        <f t="shared" ref="P244:P247" si="75">ROUND(PRODUCT(J244,25)/14,0)</f>
        <v>7</v>
      </c>
      <c r="Q244" s="11" t="s">
        <v>34</v>
      </c>
      <c r="R244" s="5"/>
      <c r="S244" s="12"/>
      <c r="T244" s="5" t="s">
        <v>143</v>
      </c>
      <c r="U244"/>
      <c r="V244"/>
      <c r="W244"/>
      <c r="X244"/>
      <c r="Y244"/>
      <c r="Z244"/>
    </row>
    <row r="245" spans="1:26" ht="19.7" customHeight="1" x14ac:dyDescent="0.25">
      <c r="A245" s="16" t="s">
        <v>144</v>
      </c>
      <c r="B245" s="207" t="s">
        <v>145</v>
      </c>
      <c r="C245" s="208"/>
      <c r="D245" s="208"/>
      <c r="E245" s="208"/>
      <c r="F245" s="208"/>
      <c r="G245" s="208"/>
      <c r="H245" s="208"/>
      <c r="I245" s="209"/>
      <c r="J245" s="5">
        <v>4</v>
      </c>
      <c r="K245" s="5">
        <v>2</v>
      </c>
      <c r="L245" s="5">
        <v>1</v>
      </c>
      <c r="M245" s="5">
        <v>0</v>
      </c>
      <c r="N245" s="7">
        <f t="shared" si="73"/>
        <v>3</v>
      </c>
      <c r="O245" s="8">
        <f t="shared" si="74"/>
        <v>4</v>
      </c>
      <c r="P245" s="8">
        <f t="shared" si="75"/>
        <v>7</v>
      </c>
      <c r="Q245" s="11" t="s">
        <v>34</v>
      </c>
      <c r="R245" s="5"/>
      <c r="S245" s="12"/>
      <c r="T245" s="62" t="s">
        <v>143</v>
      </c>
      <c r="U245"/>
      <c r="V245"/>
      <c r="W245"/>
      <c r="X245"/>
      <c r="Y245"/>
      <c r="Z245"/>
    </row>
    <row r="246" spans="1:26" ht="28.35" customHeight="1" x14ac:dyDescent="0.25">
      <c r="A246" s="16" t="s">
        <v>146</v>
      </c>
      <c r="B246" s="207" t="s">
        <v>147</v>
      </c>
      <c r="C246" s="208"/>
      <c r="D246" s="208"/>
      <c r="E246" s="208"/>
      <c r="F246" s="208"/>
      <c r="G246" s="208"/>
      <c r="H246" s="208"/>
      <c r="I246" s="209"/>
      <c r="J246" s="5">
        <v>5</v>
      </c>
      <c r="K246" s="5">
        <v>2</v>
      </c>
      <c r="L246" s="5">
        <v>0</v>
      </c>
      <c r="M246" s="5">
        <v>2</v>
      </c>
      <c r="N246" s="7">
        <f t="shared" si="73"/>
        <v>4</v>
      </c>
      <c r="O246" s="8">
        <f t="shared" si="74"/>
        <v>5</v>
      </c>
      <c r="P246" s="8">
        <f t="shared" si="75"/>
        <v>9</v>
      </c>
      <c r="Q246" s="11" t="s">
        <v>34</v>
      </c>
      <c r="R246" s="5"/>
      <c r="S246" s="12"/>
      <c r="T246" s="5" t="s">
        <v>143</v>
      </c>
      <c r="U246"/>
      <c r="V246"/>
      <c r="W246"/>
      <c r="X246"/>
      <c r="Y246"/>
      <c r="Z246"/>
    </row>
    <row r="247" spans="1:26" ht="28.35" customHeight="1" x14ac:dyDescent="0.25">
      <c r="A247" s="16" t="s">
        <v>148</v>
      </c>
      <c r="B247" s="207" t="s">
        <v>149</v>
      </c>
      <c r="C247" s="208"/>
      <c r="D247" s="208"/>
      <c r="E247" s="208"/>
      <c r="F247" s="208"/>
      <c r="G247" s="208"/>
      <c r="H247" s="208"/>
      <c r="I247" s="209"/>
      <c r="J247" s="5">
        <v>4</v>
      </c>
      <c r="K247" s="5">
        <v>2</v>
      </c>
      <c r="L247" s="5">
        <v>1</v>
      </c>
      <c r="M247" s="5">
        <v>0</v>
      </c>
      <c r="N247" s="7">
        <f t="shared" si="73"/>
        <v>3</v>
      </c>
      <c r="O247" s="8">
        <f t="shared" si="74"/>
        <v>4</v>
      </c>
      <c r="P247" s="8">
        <f t="shared" si="75"/>
        <v>7</v>
      </c>
      <c r="Q247" s="11"/>
      <c r="R247" s="5" t="s">
        <v>30</v>
      </c>
      <c r="S247" s="12"/>
      <c r="T247" s="5" t="s">
        <v>143</v>
      </c>
      <c r="U247"/>
      <c r="V247"/>
      <c r="W247"/>
      <c r="X247"/>
      <c r="Y247"/>
      <c r="Z247"/>
    </row>
    <row r="248" spans="1:26" ht="19.7" customHeight="1" x14ac:dyDescent="0.25">
      <c r="A248" s="16" t="s">
        <v>152</v>
      </c>
      <c r="B248" s="211" t="s">
        <v>153</v>
      </c>
      <c r="C248" s="212"/>
      <c r="D248" s="212"/>
      <c r="E248" s="212"/>
      <c r="F248" s="212"/>
      <c r="G248" s="212"/>
      <c r="H248" s="212"/>
      <c r="I248" s="213"/>
      <c r="J248" s="5">
        <v>4</v>
      </c>
      <c r="K248" s="5">
        <v>0</v>
      </c>
      <c r="L248" s="5">
        <v>3</v>
      </c>
      <c r="M248" s="5">
        <v>0</v>
      </c>
      <c r="N248" s="7">
        <f>K248+L248+M248</f>
        <v>3</v>
      </c>
      <c r="O248" s="8">
        <f>P248-N248</f>
        <v>4</v>
      </c>
      <c r="P248" s="8">
        <f>ROUND(PRODUCT(J248,25)/14,0)</f>
        <v>7</v>
      </c>
      <c r="Q248" s="11" t="s">
        <v>34</v>
      </c>
      <c r="R248" s="5"/>
      <c r="S248" s="12"/>
      <c r="T248" s="5" t="s">
        <v>143</v>
      </c>
      <c r="U248"/>
      <c r="V248"/>
      <c r="W248"/>
      <c r="X248"/>
      <c r="Y248"/>
      <c r="Z248"/>
    </row>
    <row r="249" spans="1:26" ht="28.35" customHeight="1" x14ac:dyDescent="0.25">
      <c r="A249" s="16" t="s">
        <v>156</v>
      </c>
      <c r="B249" s="207" t="s">
        <v>157</v>
      </c>
      <c r="C249" s="208"/>
      <c r="D249" s="208"/>
      <c r="E249" s="208"/>
      <c r="F249" s="208"/>
      <c r="G249" s="208"/>
      <c r="H249" s="208"/>
      <c r="I249" s="209"/>
      <c r="J249" s="5">
        <v>7</v>
      </c>
      <c r="K249" s="5">
        <v>2</v>
      </c>
      <c r="L249" s="5">
        <v>3</v>
      </c>
      <c r="M249" s="5">
        <v>0</v>
      </c>
      <c r="N249" s="7">
        <f t="shared" ref="N249:N252" si="76">K249+L249+M249</f>
        <v>5</v>
      </c>
      <c r="O249" s="8">
        <f t="shared" ref="O249:O252" si="77">P249-N249</f>
        <v>8</v>
      </c>
      <c r="P249" s="8">
        <f t="shared" ref="P249:P252" si="78">ROUND(PRODUCT(J249,25)/14,0)</f>
        <v>13</v>
      </c>
      <c r="Q249" s="11" t="s">
        <v>34</v>
      </c>
      <c r="R249" s="5"/>
      <c r="S249" s="12"/>
      <c r="T249" s="5" t="s">
        <v>143</v>
      </c>
      <c r="U249"/>
      <c r="V249"/>
      <c r="W249"/>
      <c r="X249"/>
      <c r="Y249"/>
      <c r="Z249"/>
    </row>
    <row r="250" spans="1:26" ht="28.35" customHeight="1" x14ac:dyDescent="0.25">
      <c r="A250" s="16" t="s">
        <v>158</v>
      </c>
      <c r="B250" s="207" t="s">
        <v>159</v>
      </c>
      <c r="C250" s="208"/>
      <c r="D250" s="208"/>
      <c r="E250" s="208"/>
      <c r="F250" s="208"/>
      <c r="G250" s="208"/>
      <c r="H250" s="208"/>
      <c r="I250" s="209"/>
      <c r="J250" s="5">
        <v>4</v>
      </c>
      <c r="K250" s="5">
        <v>2</v>
      </c>
      <c r="L250" s="5">
        <v>1</v>
      </c>
      <c r="M250" s="5">
        <v>0</v>
      </c>
      <c r="N250" s="7">
        <f t="shared" si="76"/>
        <v>3</v>
      </c>
      <c r="O250" s="8">
        <f t="shared" si="77"/>
        <v>4</v>
      </c>
      <c r="P250" s="8">
        <f t="shared" si="78"/>
        <v>7</v>
      </c>
      <c r="Q250" s="11" t="s">
        <v>34</v>
      </c>
      <c r="R250" s="5"/>
      <c r="S250" s="12"/>
      <c r="T250" s="5" t="s">
        <v>143</v>
      </c>
      <c r="U250"/>
      <c r="V250"/>
      <c r="W250"/>
      <c r="X250"/>
      <c r="Y250"/>
      <c r="Z250"/>
    </row>
    <row r="251" spans="1:26" ht="19.7" customHeight="1" x14ac:dyDescent="0.25">
      <c r="A251" s="16" t="s">
        <v>274</v>
      </c>
      <c r="B251" s="210" t="s">
        <v>275</v>
      </c>
      <c r="C251" s="208"/>
      <c r="D251" s="208"/>
      <c r="E251" s="208"/>
      <c r="F251" s="208"/>
      <c r="G251" s="208"/>
      <c r="H251" s="208"/>
      <c r="I251" s="209"/>
      <c r="J251" s="5">
        <v>4</v>
      </c>
      <c r="K251" s="5">
        <v>0</v>
      </c>
      <c r="L251" s="5">
        <v>3</v>
      </c>
      <c r="M251" s="5">
        <v>0</v>
      </c>
      <c r="N251" s="7">
        <f t="shared" si="76"/>
        <v>3</v>
      </c>
      <c r="O251" s="8">
        <f t="shared" si="77"/>
        <v>4</v>
      </c>
      <c r="P251" s="8">
        <f t="shared" si="78"/>
        <v>7</v>
      </c>
      <c r="Q251" s="11"/>
      <c r="R251" s="5"/>
      <c r="S251" s="12" t="s">
        <v>35</v>
      </c>
      <c r="T251" s="5" t="s">
        <v>143</v>
      </c>
      <c r="U251"/>
      <c r="V251"/>
      <c r="W251"/>
      <c r="X251"/>
      <c r="Y251"/>
      <c r="Z251"/>
    </row>
    <row r="252" spans="1:26" ht="19.7" customHeight="1" x14ac:dyDescent="0.25">
      <c r="A252" s="16" t="s">
        <v>160</v>
      </c>
      <c r="B252" s="216" t="s">
        <v>161</v>
      </c>
      <c r="C252" s="217"/>
      <c r="D252" s="217"/>
      <c r="E252" s="217"/>
      <c r="F252" s="217"/>
      <c r="G252" s="217"/>
      <c r="H252" s="217"/>
      <c r="I252" s="218"/>
      <c r="J252" s="5">
        <v>4</v>
      </c>
      <c r="K252" s="5">
        <v>2</v>
      </c>
      <c r="L252" s="5">
        <v>1</v>
      </c>
      <c r="M252" s="5">
        <v>0</v>
      </c>
      <c r="N252" s="7">
        <f t="shared" si="76"/>
        <v>3</v>
      </c>
      <c r="O252" s="8">
        <f t="shared" si="77"/>
        <v>4</v>
      </c>
      <c r="P252" s="8">
        <f t="shared" si="78"/>
        <v>7</v>
      </c>
      <c r="Q252" s="11"/>
      <c r="R252" s="5" t="s">
        <v>30</v>
      </c>
      <c r="S252" s="12"/>
      <c r="T252" s="5" t="s">
        <v>143</v>
      </c>
      <c r="U252"/>
      <c r="V252"/>
      <c r="W252"/>
      <c r="X252"/>
      <c r="Y252"/>
      <c r="Z252"/>
    </row>
    <row r="253" spans="1:26" ht="19.7" customHeight="1" x14ac:dyDescent="0.25">
      <c r="A253" s="16" t="s">
        <v>162</v>
      </c>
      <c r="B253" s="211" t="s">
        <v>163</v>
      </c>
      <c r="C253" s="212"/>
      <c r="D253" s="212"/>
      <c r="E253" s="212"/>
      <c r="F253" s="212"/>
      <c r="G253" s="212"/>
      <c r="H253" s="212"/>
      <c r="I253" s="213"/>
      <c r="J253" s="5">
        <v>5</v>
      </c>
      <c r="K253" s="5">
        <v>2</v>
      </c>
      <c r="L253" s="5">
        <v>0</v>
      </c>
      <c r="M253" s="5">
        <v>3</v>
      </c>
      <c r="N253" s="7">
        <f>K253+L253+M253</f>
        <v>5</v>
      </c>
      <c r="O253" s="8">
        <f>P253-N253</f>
        <v>4</v>
      </c>
      <c r="P253" s="8">
        <f>ROUND(PRODUCT(J253,25)/14,0)</f>
        <v>9</v>
      </c>
      <c r="Q253" s="11" t="s">
        <v>34</v>
      </c>
      <c r="R253" s="5"/>
      <c r="S253" s="12"/>
      <c r="T253" s="5" t="s">
        <v>143</v>
      </c>
      <c r="U253"/>
      <c r="V253"/>
      <c r="W253"/>
      <c r="X253"/>
      <c r="Y253"/>
      <c r="Z253"/>
    </row>
    <row r="254" spans="1:26" ht="19.7" customHeight="1" x14ac:dyDescent="0.25">
      <c r="A254" s="16" t="s">
        <v>164</v>
      </c>
      <c r="B254" s="207" t="s">
        <v>165</v>
      </c>
      <c r="C254" s="208"/>
      <c r="D254" s="208"/>
      <c r="E254" s="208"/>
      <c r="F254" s="208"/>
      <c r="G254" s="208"/>
      <c r="H254" s="208"/>
      <c r="I254" s="209"/>
      <c r="J254" s="5">
        <v>5</v>
      </c>
      <c r="K254" s="5">
        <v>2</v>
      </c>
      <c r="L254" s="5">
        <v>1</v>
      </c>
      <c r="M254" s="5">
        <v>0</v>
      </c>
      <c r="N254" s="7">
        <f t="shared" ref="N254:N257" si="79">K254+L254+M254</f>
        <v>3</v>
      </c>
      <c r="O254" s="8">
        <f t="shared" ref="O254:O257" si="80">P254-N254</f>
        <v>6</v>
      </c>
      <c r="P254" s="8">
        <f t="shared" ref="P254:P257" si="81">ROUND(PRODUCT(J254,25)/14,0)</f>
        <v>9</v>
      </c>
      <c r="Q254" s="11" t="s">
        <v>34</v>
      </c>
      <c r="R254" s="5"/>
      <c r="S254" s="12"/>
      <c r="T254" s="5" t="s">
        <v>143</v>
      </c>
      <c r="U254"/>
      <c r="V254"/>
      <c r="W254"/>
      <c r="X254"/>
      <c r="Y254"/>
      <c r="Z254"/>
    </row>
    <row r="255" spans="1:26" ht="19.7" customHeight="1" x14ac:dyDescent="0.25">
      <c r="A255" s="16" t="s">
        <v>171</v>
      </c>
      <c r="B255" s="207" t="s">
        <v>278</v>
      </c>
      <c r="C255" s="208"/>
      <c r="D255" s="208"/>
      <c r="E255" s="208"/>
      <c r="F255" s="208"/>
      <c r="G255" s="208"/>
      <c r="H255" s="208"/>
      <c r="I255" s="209"/>
      <c r="J255" s="5">
        <v>4</v>
      </c>
      <c r="K255" s="5">
        <v>0</v>
      </c>
      <c r="L255" s="5">
        <v>0</v>
      </c>
      <c r="M255" s="5">
        <v>7</v>
      </c>
      <c r="N255" s="7">
        <f t="shared" si="79"/>
        <v>7</v>
      </c>
      <c r="O255" s="8">
        <f t="shared" si="80"/>
        <v>0</v>
      </c>
      <c r="P255" s="8">
        <f t="shared" si="81"/>
        <v>7</v>
      </c>
      <c r="Q255" s="11"/>
      <c r="R255" s="5"/>
      <c r="S255" s="12" t="s">
        <v>35</v>
      </c>
      <c r="T255" s="5" t="s">
        <v>143</v>
      </c>
      <c r="U255"/>
      <c r="V255"/>
      <c r="W255"/>
      <c r="X255"/>
      <c r="Y255"/>
      <c r="Z255"/>
    </row>
    <row r="256" spans="1:26" ht="19.7" customHeight="1" x14ac:dyDescent="0.25">
      <c r="A256" s="16" t="s">
        <v>172</v>
      </c>
      <c r="B256" s="216" t="s">
        <v>173</v>
      </c>
      <c r="C256" s="217"/>
      <c r="D256" s="217"/>
      <c r="E256" s="217"/>
      <c r="F256" s="217"/>
      <c r="G256" s="217"/>
      <c r="H256" s="217"/>
      <c r="I256" s="218"/>
      <c r="J256" s="5">
        <v>4</v>
      </c>
      <c r="K256" s="5">
        <v>2</v>
      </c>
      <c r="L256" s="5">
        <v>1</v>
      </c>
      <c r="M256" s="5">
        <v>0</v>
      </c>
      <c r="N256" s="7">
        <f t="shared" si="79"/>
        <v>3</v>
      </c>
      <c r="O256" s="8">
        <f t="shared" si="80"/>
        <v>4</v>
      </c>
      <c r="P256" s="8">
        <f t="shared" si="81"/>
        <v>7</v>
      </c>
      <c r="Q256" s="11" t="s">
        <v>34</v>
      </c>
      <c r="R256" s="5"/>
      <c r="S256" s="12"/>
      <c r="T256" s="5" t="s">
        <v>143</v>
      </c>
      <c r="U256"/>
      <c r="V256"/>
      <c r="W256"/>
      <c r="X256"/>
      <c r="Y256"/>
      <c r="Z256"/>
    </row>
    <row r="257" spans="1:26" ht="19.7" customHeight="1" x14ac:dyDescent="0.25">
      <c r="A257" s="16" t="s">
        <v>172</v>
      </c>
      <c r="B257" s="216" t="s">
        <v>174</v>
      </c>
      <c r="C257" s="217"/>
      <c r="D257" s="217"/>
      <c r="E257" s="217"/>
      <c r="F257" s="217"/>
      <c r="G257" s="217"/>
      <c r="H257" s="217"/>
      <c r="I257" s="218"/>
      <c r="J257" s="5">
        <v>4</v>
      </c>
      <c r="K257" s="5">
        <v>2</v>
      </c>
      <c r="L257" s="5">
        <v>1</v>
      </c>
      <c r="M257" s="5">
        <v>0</v>
      </c>
      <c r="N257" s="7">
        <f t="shared" si="79"/>
        <v>3</v>
      </c>
      <c r="O257" s="8">
        <f t="shared" si="80"/>
        <v>4</v>
      </c>
      <c r="P257" s="8">
        <f t="shared" si="81"/>
        <v>7</v>
      </c>
      <c r="Q257" s="11" t="s">
        <v>34</v>
      </c>
      <c r="R257" s="5"/>
      <c r="S257" s="12"/>
      <c r="T257" s="5" t="s">
        <v>143</v>
      </c>
      <c r="U257"/>
      <c r="V257"/>
      <c r="W257"/>
      <c r="X257"/>
      <c r="Y257"/>
      <c r="Z257"/>
    </row>
    <row r="258" spans="1:26" ht="19.7" customHeight="1" x14ac:dyDescent="0.25">
      <c r="A258" s="16" t="s">
        <v>175</v>
      </c>
      <c r="B258" s="211" t="s">
        <v>176</v>
      </c>
      <c r="C258" s="212"/>
      <c r="D258" s="212"/>
      <c r="E258" s="212"/>
      <c r="F258" s="212"/>
      <c r="G258" s="212"/>
      <c r="H258" s="212"/>
      <c r="I258" s="213"/>
      <c r="J258" s="5">
        <v>4</v>
      </c>
      <c r="K258" s="5">
        <v>2</v>
      </c>
      <c r="L258" s="5">
        <v>0</v>
      </c>
      <c r="M258" s="5">
        <v>2</v>
      </c>
      <c r="N258" s="7">
        <f>K258+L258+M258</f>
        <v>4</v>
      </c>
      <c r="O258" s="8">
        <f>P258-N258</f>
        <v>3</v>
      </c>
      <c r="P258" s="8">
        <f>ROUND(PRODUCT(J258,25)/14,0)</f>
        <v>7</v>
      </c>
      <c r="Q258" s="11" t="s">
        <v>34</v>
      </c>
      <c r="R258" s="5"/>
      <c r="S258" s="12"/>
      <c r="T258" s="5" t="s">
        <v>143</v>
      </c>
      <c r="U258"/>
      <c r="V258"/>
      <c r="W258"/>
      <c r="X258"/>
      <c r="Y258"/>
      <c r="Z258"/>
    </row>
    <row r="259" spans="1:26" ht="28.35" customHeight="1" x14ac:dyDescent="0.25">
      <c r="A259" s="16" t="s">
        <v>181</v>
      </c>
      <c r="B259" s="207" t="s">
        <v>182</v>
      </c>
      <c r="C259" s="208"/>
      <c r="D259" s="208"/>
      <c r="E259" s="208"/>
      <c r="F259" s="208"/>
      <c r="G259" s="208"/>
      <c r="H259" s="208"/>
      <c r="I259" s="209"/>
      <c r="J259" s="5">
        <v>6</v>
      </c>
      <c r="K259" s="5">
        <v>2</v>
      </c>
      <c r="L259" s="5">
        <v>1</v>
      </c>
      <c r="M259" s="5">
        <v>0</v>
      </c>
      <c r="N259" s="7">
        <f t="shared" ref="N259:N265" si="82">K259+L259+M259</f>
        <v>3</v>
      </c>
      <c r="O259" s="8">
        <f t="shared" ref="O259:O265" si="83">P259-N259</f>
        <v>8</v>
      </c>
      <c r="P259" s="8">
        <f t="shared" ref="P259:P265" si="84">ROUND(PRODUCT(J259,25)/14,0)</f>
        <v>11</v>
      </c>
      <c r="Q259" s="11"/>
      <c r="R259" s="5" t="s">
        <v>30</v>
      </c>
      <c r="S259" s="12"/>
      <c r="T259" s="5" t="s">
        <v>143</v>
      </c>
      <c r="U259"/>
      <c r="V259"/>
      <c r="W259"/>
      <c r="X259"/>
      <c r="Y259"/>
      <c r="Z259"/>
    </row>
    <row r="260" spans="1:26" ht="19.7" customHeight="1" x14ac:dyDescent="0.25">
      <c r="A260" s="16" t="s">
        <v>183</v>
      </c>
      <c r="B260" s="207" t="s">
        <v>279</v>
      </c>
      <c r="C260" s="208"/>
      <c r="D260" s="208"/>
      <c r="E260" s="208"/>
      <c r="F260" s="208"/>
      <c r="G260" s="208"/>
      <c r="H260" s="208"/>
      <c r="I260" s="209"/>
      <c r="J260" s="5">
        <v>4</v>
      </c>
      <c r="K260" s="5">
        <v>0</v>
      </c>
      <c r="L260" s="5">
        <v>0</v>
      </c>
      <c r="M260" s="5">
        <v>7</v>
      </c>
      <c r="N260" s="7">
        <f t="shared" si="82"/>
        <v>7</v>
      </c>
      <c r="O260" s="8">
        <f t="shared" si="83"/>
        <v>0</v>
      </c>
      <c r="P260" s="8">
        <f t="shared" si="84"/>
        <v>7</v>
      </c>
      <c r="Q260" s="11"/>
      <c r="R260" s="5"/>
      <c r="S260" s="12" t="s">
        <v>35</v>
      </c>
      <c r="T260" s="5" t="s">
        <v>143</v>
      </c>
      <c r="U260"/>
      <c r="V260"/>
      <c r="W260"/>
      <c r="X260"/>
      <c r="Y260"/>
      <c r="Z260"/>
    </row>
    <row r="261" spans="1:26" ht="28.35" customHeight="1" x14ac:dyDescent="0.25">
      <c r="A261" s="16" t="s">
        <v>189</v>
      </c>
      <c r="B261" s="207" t="s">
        <v>190</v>
      </c>
      <c r="C261" s="208"/>
      <c r="D261" s="208"/>
      <c r="E261" s="208"/>
      <c r="F261" s="208"/>
      <c r="G261" s="208"/>
      <c r="H261" s="208"/>
      <c r="I261" s="209"/>
      <c r="J261" s="5">
        <v>5</v>
      </c>
      <c r="K261" s="5">
        <v>2</v>
      </c>
      <c r="L261" s="5">
        <v>1</v>
      </c>
      <c r="M261" s="5">
        <v>0</v>
      </c>
      <c r="N261" s="7">
        <f t="shared" si="82"/>
        <v>3</v>
      </c>
      <c r="O261" s="8">
        <f t="shared" si="83"/>
        <v>6</v>
      </c>
      <c r="P261" s="8">
        <f t="shared" si="84"/>
        <v>9</v>
      </c>
      <c r="Q261" s="11" t="s">
        <v>34</v>
      </c>
      <c r="R261" s="5"/>
      <c r="S261" s="12"/>
      <c r="T261" s="5" t="s">
        <v>143</v>
      </c>
      <c r="U261"/>
      <c r="V261"/>
      <c r="W261"/>
      <c r="X261"/>
      <c r="Y261"/>
      <c r="Z261"/>
    </row>
    <row r="262" spans="1:26" ht="28.35" customHeight="1" x14ac:dyDescent="0.25">
      <c r="A262" s="16" t="s">
        <v>193</v>
      </c>
      <c r="B262" s="221" t="s">
        <v>194</v>
      </c>
      <c r="C262" s="222"/>
      <c r="D262" s="222"/>
      <c r="E262" s="222"/>
      <c r="F262" s="222"/>
      <c r="G262" s="222"/>
      <c r="H262" s="222"/>
      <c r="I262" s="223"/>
      <c r="J262" s="5">
        <v>4</v>
      </c>
      <c r="K262" s="5">
        <v>2</v>
      </c>
      <c r="L262" s="5">
        <v>1</v>
      </c>
      <c r="M262" s="5">
        <v>0</v>
      </c>
      <c r="N262" s="7">
        <f t="shared" si="82"/>
        <v>3</v>
      </c>
      <c r="O262" s="8">
        <f t="shared" si="83"/>
        <v>4</v>
      </c>
      <c r="P262" s="8">
        <f t="shared" si="84"/>
        <v>7</v>
      </c>
      <c r="Q262" s="11" t="s">
        <v>34</v>
      </c>
      <c r="R262" s="5"/>
      <c r="S262" s="12"/>
      <c r="T262" s="5" t="s">
        <v>143</v>
      </c>
      <c r="U262"/>
      <c r="V262"/>
      <c r="W262"/>
      <c r="X262"/>
      <c r="Y262"/>
      <c r="Z262"/>
    </row>
    <row r="263" spans="1:26" ht="28.35" customHeight="1" x14ac:dyDescent="0.25">
      <c r="A263" s="16" t="s">
        <v>195</v>
      </c>
      <c r="B263" s="207" t="s">
        <v>196</v>
      </c>
      <c r="C263" s="208"/>
      <c r="D263" s="208"/>
      <c r="E263" s="208"/>
      <c r="F263" s="208"/>
      <c r="G263" s="208"/>
      <c r="H263" s="208"/>
      <c r="I263" s="209"/>
      <c r="J263" s="5">
        <v>3</v>
      </c>
      <c r="K263" s="5">
        <v>0</v>
      </c>
      <c r="L263" s="5">
        <v>2</v>
      </c>
      <c r="M263" s="5">
        <v>0</v>
      </c>
      <c r="N263" s="7">
        <f t="shared" si="82"/>
        <v>2</v>
      </c>
      <c r="O263" s="8">
        <f t="shared" si="83"/>
        <v>3</v>
      </c>
      <c r="P263" s="8">
        <f t="shared" si="84"/>
        <v>5</v>
      </c>
      <c r="Q263" s="11"/>
      <c r="R263" s="5" t="s">
        <v>30</v>
      </c>
      <c r="S263" s="12"/>
      <c r="T263" s="5" t="s">
        <v>143</v>
      </c>
      <c r="U263"/>
      <c r="V263"/>
      <c r="W263"/>
      <c r="X263"/>
      <c r="Y263"/>
      <c r="Z263"/>
    </row>
    <row r="264" spans="1:26" ht="19.7" customHeight="1" x14ac:dyDescent="0.25">
      <c r="A264" s="16" t="s">
        <v>197</v>
      </c>
      <c r="B264" s="211" t="s">
        <v>198</v>
      </c>
      <c r="C264" s="212"/>
      <c r="D264" s="212"/>
      <c r="E264" s="212"/>
      <c r="F264" s="212"/>
      <c r="G264" s="212"/>
      <c r="H264" s="212"/>
      <c r="I264" s="213"/>
      <c r="J264" s="5">
        <v>4</v>
      </c>
      <c r="K264" s="5">
        <v>2</v>
      </c>
      <c r="L264" s="5">
        <v>2</v>
      </c>
      <c r="M264" s="5">
        <v>0</v>
      </c>
      <c r="N264" s="7">
        <f t="shared" si="82"/>
        <v>4</v>
      </c>
      <c r="O264" s="8">
        <f t="shared" si="83"/>
        <v>3</v>
      </c>
      <c r="P264" s="8">
        <f t="shared" si="84"/>
        <v>7</v>
      </c>
      <c r="Q264" s="11" t="s">
        <v>34</v>
      </c>
      <c r="R264" s="5"/>
      <c r="S264" s="12"/>
      <c r="T264" s="5" t="s">
        <v>143</v>
      </c>
      <c r="U264"/>
      <c r="V264"/>
      <c r="W264"/>
      <c r="X264"/>
      <c r="Y264"/>
      <c r="Z264"/>
    </row>
    <row r="265" spans="1:26" ht="19.7" customHeight="1" x14ac:dyDescent="0.25">
      <c r="A265" s="16" t="s">
        <v>197</v>
      </c>
      <c r="B265" s="211" t="s">
        <v>199</v>
      </c>
      <c r="C265" s="212"/>
      <c r="D265" s="212"/>
      <c r="E265" s="212"/>
      <c r="F265" s="212"/>
      <c r="G265" s="212"/>
      <c r="H265" s="212"/>
      <c r="I265" s="213"/>
      <c r="J265" s="5">
        <v>4</v>
      </c>
      <c r="K265" s="5">
        <v>2</v>
      </c>
      <c r="L265" s="5">
        <v>2</v>
      </c>
      <c r="M265" s="5">
        <v>0</v>
      </c>
      <c r="N265" s="7">
        <f t="shared" si="82"/>
        <v>4</v>
      </c>
      <c r="O265" s="8">
        <f t="shared" si="83"/>
        <v>3</v>
      </c>
      <c r="P265" s="8">
        <f t="shared" si="84"/>
        <v>7</v>
      </c>
      <c r="Q265" s="11" t="s">
        <v>34</v>
      </c>
      <c r="R265" s="5"/>
      <c r="S265" s="12"/>
      <c r="T265" s="5" t="s">
        <v>143</v>
      </c>
      <c r="U265"/>
      <c r="V265"/>
      <c r="W265"/>
      <c r="X265"/>
      <c r="Y265"/>
      <c r="Z265"/>
    </row>
    <row r="266" spans="1:26" ht="15" x14ac:dyDescent="0.25">
      <c r="A266" s="9" t="s">
        <v>27</v>
      </c>
      <c r="B266" s="214"/>
      <c r="C266" s="214"/>
      <c r="D266" s="214"/>
      <c r="E266" s="214"/>
      <c r="F266" s="214"/>
      <c r="G266" s="214"/>
      <c r="H266" s="214"/>
      <c r="I266" s="214"/>
      <c r="J266" s="10">
        <f t="shared" ref="J266:P266" si="85">SUM(J244:J265)</f>
        <v>96</v>
      </c>
      <c r="K266" s="10">
        <f t="shared" si="85"/>
        <v>34</v>
      </c>
      <c r="L266" s="10">
        <f t="shared" si="85"/>
        <v>26</v>
      </c>
      <c r="M266" s="10">
        <f t="shared" si="85"/>
        <v>21</v>
      </c>
      <c r="N266" s="10">
        <f t="shared" si="85"/>
        <v>81</v>
      </c>
      <c r="O266" s="10">
        <f t="shared" si="85"/>
        <v>89</v>
      </c>
      <c r="P266" s="10">
        <f t="shared" si="85"/>
        <v>170</v>
      </c>
      <c r="Q266" s="9">
        <f>COUNTIF(Q244:Q265,"E")</f>
        <v>15</v>
      </c>
      <c r="R266" s="9">
        <f>COUNTIF(R244:R265,"C")</f>
        <v>4</v>
      </c>
      <c r="S266" s="9">
        <f>COUNTIF(S244:S265,"VP")</f>
        <v>3</v>
      </c>
      <c r="T266" s="7">
        <f>COUNTA(T244:T265)</f>
        <v>22</v>
      </c>
      <c r="U266"/>
      <c r="V266"/>
      <c r="W266"/>
      <c r="X266"/>
      <c r="Y266"/>
      <c r="Z266"/>
    </row>
    <row r="267" spans="1:26" ht="15" x14ac:dyDescent="0.25">
      <c r="A267" s="206" t="s">
        <v>71</v>
      </c>
      <c r="B267" s="206"/>
      <c r="C267" s="206"/>
      <c r="D267" s="206"/>
      <c r="E267" s="206"/>
      <c r="F267" s="206"/>
      <c r="G267" s="206"/>
      <c r="H267" s="206"/>
      <c r="I267" s="206"/>
      <c r="J267" s="206"/>
      <c r="K267" s="206"/>
      <c r="L267" s="206"/>
      <c r="M267" s="206"/>
      <c r="N267" s="206"/>
      <c r="O267" s="206"/>
      <c r="P267" s="206"/>
      <c r="Q267" s="206"/>
      <c r="R267" s="206"/>
      <c r="S267" s="206"/>
      <c r="T267" s="206"/>
      <c r="U267"/>
      <c r="V267"/>
      <c r="W267"/>
      <c r="X267"/>
      <c r="Y267"/>
      <c r="Z267"/>
    </row>
    <row r="268" spans="1:26" ht="28.35" customHeight="1" x14ac:dyDescent="0.25">
      <c r="A268" s="16" t="s">
        <v>200</v>
      </c>
      <c r="B268" s="207" t="s">
        <v>201</v>
      </c>
      <c r="C268" s="208"/>
      <c r="D268" s="208"/>
      <c r="E268" s="208"/>
      <c r="F268" s="208"/>
      <c r="G268" s="208"/>
      <c r="H268" s="208"/>
      <c r="I268" s="209"/>
      <c r="J268" s="5">
        <v>5</v>
      </c>
      <c r="K268" s="5">
        <v>2</v>
      </c>
      <c r="L268" s="5">
        <v>1</v>
      </c>
      <c r="M268" s="5">
        <v>0</v>
      </c>
      <c r="N268" s="7">
        <f>K268+L268+M268</f>
        <v>3</v>
      </c>
      <c r="O268" s="8">
        <f>P268-N268</f>
        <v>7</v>
      </c>
      <c r="P268" s="8">
        <f>ROUND(PRODUCT(J268,25)/12,0)</f>
        <v>10</v>
      </c>
      <c r="Q268" s="11" t="s">
        <v>34</v>
      </c>
      <c r="R268" s="5"/>
      <c r="S268" s="12"/>
      <c r="T268" s="5" t="s">
        <v>143</v>
      </c>
      <c r="U268"/>
      <c r="V268"/>
      <c r="W268"/>
      <c r="X268"/>
      <c r="Y268"/>
      <c r="Z268"/>
    </row>
    <row r="269" spans="1:26" ht="28.35" customHeight="1" x14ac:dyDescent="0.25">
      <c r="A269" s="16" t="s">
        <v>202</v>
      </c>
      <c r="B269" s="207" t="s">
        <v>203</v>
      </c>
      <c r="C269" s="208"/>
      <c r="D269" s="208"/>
      <c r="E269" s="208"/>
      <c r="F269" s="208"/>
      <c r="G269" s="208"/>
      <c r="H269" s="208"/>
      <c r="I269" s="209"/>
      <c r="J269" s="5">
        <v>5</v>
      </c>
      <c r="K269" s="5">
        <v>2</v>
      </c>
      <c r="L269" s="5">
        <v>4</v>
      </c>
      <c r="M269" s="5">
        <v>0</v>
      </c>
      <c r="N269" s="7">
        <f t="shared" ref="N269:N271" si="86">K269+L269+M269</f>
        <v>6</v>
      </c>
      <c r="O269" s="8">
        <f t="shared" ref="O269:O271" si="87">P269-N269</f>
        <v>4</v>
      </c>
      <c r="P269" s="8">
        <f t="shared" ref="P269:P271" si="88">ROUND(PRODUCT(J269,25)/12,0)</f>
        <v>10</v>
      </c>
      <c r="Q269" s="11"/>
      <c r="R269" s="5" t="s">
        <v>30</v>
      </c>
      <c r="S269" s="12"/>
      <c r="T269" s="5" t="s">
        <v>143</v>
      </c>
      <c r="U269"/>
      <c r="V269"/>
      <c r="W269"/>
      <c r="X269"/>
      <c r="Y269"/>
      <c r="Z269"/>
    </row>
    <row r="270" spans="1:26" ht="19.7" customHeight="1" x14ac:dyDescent="0.25">
      <c r="A270" s="16" t="s">
        <v>208</v>
      </c>
      <c r="B270" s="211" t="s">
        <v>209</v>
      </c>
      <c r="C270" s="212"/>
      <c r="D270" s="212"/>
      <c r="E270" s="212"/>
      <c r="F270" s="212"/>
      <c r="G270" s="212"/>
      <c r="H270" s="212"/>
      <c r="I270" s="213"/>
      <c r="J270" s="5">
        <v>5</v>
      </c>
      <c r="K270" s="5">
        <v>2</v>
      </c>
      <c r="L270" s="5">
        <v>1</v>
      </c>
      <c r="M270" s="5">
        <v>0</v>
      </c>
      <c r="N270" s="7">
        <f t="shared" si="86"/>
        <v>3</v>
      </c>
      <c r="O270" s="8">
        <f t="shared" si="87"/>
        <v>7</v>
      </c>
      <c r="P270" s="8">
        <f t="shared" si="88"/>
        <v>10</v>
      </c>
      <c r="Q270" s="11" t="s">
        <v>34</v>
      </c>
      <c r="R270" s="5"/>
      <c r="S270" s="12"/>
      <c r="T270" s="5" t="s">
        <v>143</v>
      </c>
      <c r="U270"/>
      <c r="V270"/>
      <c r="W270"/>
      <c r="X270"/>
      <c r="Y270"/>
      <c r="Z270"/>
    </row>
    <row r="271" spans="1:26" ht="19.7" customHeight="1" x14ac:dyDescent="0.2">
      <c r="A271" s="16" t="s">
        <v>208</v>
      </c>
      <c r="B271" s="211" t="s">
        <v>210</v>
      </c>
      <c r="C271" s="212"/>
      <c r="D271" s="212"/>
      <c r="E271" s="212"/>
      <c r="F271" s="212"/>
      <c r="G271" s="212"/>
      <c r="H271" s="212"/>
      <c r="I271" s="213"/>
      <c r="J271" s="5">
        <v>5</v>
      </c>
      <c r="K271" s="5">
        <v>2</v>
      </c>
      <c r="L271" s="5">
        <v>1</v>
      </c>
      <c r="M271" s="5">
        <v>0</v>
      </c>
      <c r="N271" s="7">
        <f t="shared" si="86"/>
        <v>3</v>
      </c>
      <c r="O271" s="8">
        <f t="shared" si="87"/>
        <v>7</v>
      </c>
      <c r="P271" s="8">
        <f t="shared" si="88"/>
        <v>10</v>
      </c>
      <c r="Q271" s="11" t="s">
        <v>34</v>
      </c>
      <c r="R271" s="5"/>
      <c r="S271" s="12"/>
      <c r="T271" s="5" t="s">
        <v>143</v>
      </c>
    </row>
    <row r="272" spans="1:26" ht="12.75" customHeight="1" x14ac:dyDescent="0.2">
      <c r="A272" s="9" t="s">
        <v>27</v>
      </c>
      <c r="B272" s="206"/>
      <c r="C272" s="206"/>
      <c r="D272" s="206"/>
      <c r="E272" s="206"/>
      <c r="F272" s="206"/>
      <c r="G272" s="206"/>
      <c r="H272" s="206"/>
      <c r="I272" s="206"/>
      <c r="J272" s="10">
        <f t="shared" ref="J272:P272" si="89">SUM(J268:J271)</f>
        <v>20</v>
      </c>
      <c r="K272" s="10">
        <f t="shared" si="89"/>
        <v>8</v>
      </c>
      <c r="L272" s="10">
        <f t="shared" si="89"/>
        <v>7</v>
      </c>
      <c r="M272" s="10">
        <f t="shared" si="89"/>
        <v>0</v>
      </c>
      <c r="N272" s="10">
        <f t="shared" si="89"/>
        <v>15</v>
      </c>
      <c r="O272" s="10">
        <f t="shared" si="89"/>
        <v>25</v>
      </c>
      <c r="P272" s="10">
        <f t="shared" si="89"/>
        <v>40</v>
      </c>
      <c r="Q272" s="9">
        <f>COUNTIF(Q268:Q271,"E")</f>
        <v>3</v>
      </c>
      <c r="R272" s="9">
        <f>COUNTIF(R268:R271,"C")</f>
        <v>1</v>
      </c>
      <c r="S272" s="9">
        <f>COUNTIF(S268:S271,"VP")</f>
        <v>0</v>
      </c>
      <c r="T272" s="7">
        <f>COUNTA(T268:T271)</f>
        <v>4</v>
      </c>
    </row>
    <row r="273" spans="1:26" x14ac:dyDescent="0.2">
      <c r="A273" s="96" t="s">
        <v>121</v>
      </c>
      <c r="B273" s="96"/>
      <c r="C273" s="96"/>
      <c r="D273" s="96"/>
      <c r="E273" s="96"/>
      <c r="F273" s="96"/>
      <c r="G273" s="96"/>
      <c r="H273" s="96"/>
      <c r="I273" s="96"/>
      <c r="J273" s="10">
        <f t="shared" ref="J273:T273" si="90">SUM(J266,J272)</f>
        <v>116</v>
      </c>
      <c r="K273" s="10">
        <f t="shared" si="90"/>
        <v>42</v>
      </c>
      <c r="L273" s="10">
        <f t="shared" si="90"/>
        <v>33</v>
      </c>
      <c r="M273" s="10">
        <f t="shared" si="90"/>
        <v>21</v>
      </c>
      <c r="N273" s="10">
        <f t="shared" si="90"/>
        <v>96</v>
      </c>
      <c r="O273" s="10">
        <f t="shared" si="90"/>
        <v>114</v>
      </c>
      <c r="P273" s="10">
        <f t="shared" si="90"/>
        <v>210</v>
      </c>
      <c r="Q273" s="10">
        <f t="shared" si="90"/>
        <v>18</v>
      </c>
      <c r="R273" s="10">
        <f t="shared" si="90"/>
        <v>5</v>
      </c>
      <c r="S273" s="10">
        <f t="shared" si="90"/>
        <v>3</v>
      </c>
      <c r="T273" s="41">
        <f t="shared" si="90"/>
        <v>26</v>
      </c>
    </row>
    <row r="274" spans="1:26" x14ac:dyDescent="0.2">
      <c r="A274" s="97" t="s">
        <v>50</v>
      </c>
      <c r="B274" s="98"/>
      <c r="C274" s="98"/>
      <c r="D274" s="98"/>
      <c r="E274" s="98"/>
      <c r="F274" s="98"/>
      <c r="G274" s="98"/>
      <c r="H274" s="98"/>
      <c r="I274" s="98"/>
      <c r="J274" s="99"/>
      <c r="K274" s="10">
        <f t="shared" ref="K274:P274" si="91">K266*14+K272*12</f>
        <v>572</v>
      </c>
      <c r="L274" s="10">
        <f t="shared" si="91"/>
        <v>448</v>
      </c>
      <c r="M274" s="10">
        <f t="shared" si="91"/>
        <v>294</v>
      </c>
      <c r="N274" s="10">
        <f t="shared" si="91"/>
        <v>1314</v>
      </c>
      <c r="O274" s="10">
        <f t="shared" si="91"/>
        <v>1546</v>
      </c>
      <c r="P274" s="10">
        <f t="shared" si="91"/>
        <v>2860</v>
      </c>
      <c r="Q274" s="111"/>
      <c r="R274" s="112"/>
      <c r="S274" s="112"/>
      <c r="T274" s="113"/>
    </row>
    <row r="275" spans="1:26" ht="20.25" customHeight="1" x14ac:dyDescent="0.2">
      <c r="A275" s="100"/>
      <c r="B275" s="101"/>
      <c r="C275" s="101"/>
      <c r="D275" s="101"/>
      <c r="E275" s="101"/>
      <c r="F275" s="101"/>
      <c r="G275" s="101"/>
      <c r="H275" s="101"/>
      <c r="I275" s="101"/>
      <c r="J275" s="102"/>
      <c r="K275" s="106">
        <f>SUM(K274:M274)</f>
        <v>1314</v>
      </c>
      <c r="L275" s="107"/>
      <c r="M275" s="108"/>
      <c r="N275" s="106">
        <f>SUM(N274:O274)</f>
        <v>2860</v>
      </c>
      <c r="O275" s="107"/>
      <c r="P275" s="108"/>
      <c r="Q275" s="114"/>
      <c r="R275" s="115"/>
      <c r="S275" s="115"/>
      <c r="T275" s="116"/>
    </row>
    <row r="276" spans="1:26" x14ac:dyDescent="0.2">
      <c r="A276" s="224" t="s">
        <v>90</v>
      </c>
      <c r="B276" s="225"/>
      <c r="C276" s="225"/>
      <c r="D276" s="225"/>
      <c r="E276" s="225"/>
      <c r="F276" s="225"/>
      <c r="G276" s="225"/>
      <c r="H276" s="225"/>
      <c r="I276" s="225"/>
      <c r="J276" s="226"/>
      <c r="K276" s="103">
        <f>T273/SUM(T53,T71,T89,T104,T118,T131)</f>
        <v>0.60465116279069764</v>
      </c>
      <c r="L276" s="104"/>
      <c r="M276" s="104"/>
      <c r="N276" s="104"/>
      <c r="O276" s="104"/>
      <c r="P276" s="104"/>
      <c r="Q276" s="104"/>
      <c r="R276" s="104"/>
      <c r="S276" s="104"/>
      <c r="T276" s="105"/>
    </row>
    <row r="277" spans="1:26" x14ac:dyDescent="0.2">
      <c r="A277" s="109" t="s">
        <v>91</v>
      </c>
      <c r="B277" s="109"/>
      <c r="C277" s="109"/>
      <c r="D277" s="109"/>
      <c r="E277" s="109"/>
      <c r="F277" s="109"/>
      <c r="G277" s="109"/>
      <c r="H277" s="109"/>
      <c r="I277" s="109"/>
      <c r="J277" s="109"/>
      <c r="K277" s="103">
        <f>K275/(SUM(N53,N71,N89,N104,N118)*14+N131*12)</f>
        <v>0.66296670030272453</v>
      </c>
      <c r="L277" s="104"/>
      <c r="M277" s="104"/>
      <c r="N277" s="104"/>
      <c r="O277" s="104"/>
      <c r="P277" s="104"/>
      <c r="Q277" s="104"/>
      <c r="R277" s="104"/>
      <c r="S277" s="104"/>
      <c r="T277" s="105"/>
    </row>
    <row r="278" spans="1:26" x14ac:dyDescent="0.2">
      <c r="A278" s="36"/>
      <c r="B278" s="36"/>
      <c r="C278" s="36"/>
      <c r="D278" s="36"/>
      <c r="E278" s="36"/>
      <c r="F278" s="36"/>
      <c r="G278" s="36"/>
      <c r="H278" s="36"/>
      <c r="I278" s="36"/>
      <c r="J278" s="36"/>
      <c r="K278" s="37"/>
      <c r="L278" s="37"/>
      <c r="M278" s="37"/>
      <c r="N278" s="37"/>
      <c r="O278" s="37"/>
      <c r="P278" s="37"/>
      <c r="Q278" s="37"/>
      <c r="R278" s="37"/>
      <c r="S278" s="37"/>
      <c r="T278" s="37"/>
    </row>
    <row r="279" spans="1:26" x14ac:dyDescent="0.2">
      <c r="A279" s="257" t="s">
        <v>69</v>
      </c>
      <c r="B279" s="258"/>
      <c r="C279" s="258"/>
      <c r="D279" s="258"/>
      <c r="E279" s="258"/>
      <c r="F279" s="258"/>
      <c r="G279" s="258"/>
      <c r="H279" s="258"/>
      <c r="I279" s="258"/>
      <c r="J279" s="258"/>
      <c r="K279" s="258"/>
      <c r="L279" s="258"/>
      <c r="M279" s="258"/>
      <c r="N279" s="258"/>
      <c r="O279" s="258"/>
      <c r="P279" s="258"/>
      <c r="Q279" s="258"/>
      <c r="R279" s="258"/>
      <c r="S279" s="258"/>
      <c r="T279" s="259"/>
    </row>
    <row r="280" spans="1:26" ht="15" x14ac:dyDescent="0.25">
      <c r="A280" s="260"/>
      <c r="B280" s="261"/>
      <c r="C280" s="261"/>
      <c r="D280" s="261"/>
      <c r="E280" s="261"/>
      <c r="F280" s="261"/>
      <c r="G280" s="261"/>
      <c r="H280" s="261"/>
      <c r="I280" s="261"/>
      <c r="J280" s="261"/>
      <c r="K280" s="261"/>
      <c r="L280" s="261"/>
      <c r="M280" s="261"/>
      <c r="N280" s="261"/>
      <c r="O280" s="261"/>
      <c r="P280" s="261"/>
      <c r="Q280" s="261"/>
      <c r="R280" s="261"/>
      <c r="S280" s="261"/>
      <c r="T280" s="262"/>
      <c r="V280"/>
    </row>
    <row r="281" spans="1:26" ht="15" x14ac:dyDescent="0.25">
      <c r="A281" s="206" t="s">
        <v>29</v>
      </c>
      <c r="B281" s="206" t="s">
        <v>28</v>
      </c>
      <c r="C281" s="206"/>
      <c r="D281" s="206"/>
      <c r="E281" s="206"/>
      <c r="F281" s="206"/>
      <c r="G281" s="206"/>
      <c r="H281" s="206"/>
      <c r="I281" s="206"/>
      <c r="J281" s="117" t="s">
        <v>40</v>
      </c>
      <c r="K281" s="84" t="s">
        <v>26</v>
      </c>
      <c r="L281" s="85"/>
      <c r="M281" s="86"/>
      <c r="N281" s="84" t="s">
        <v>41</v>
      </c>
      <c r="O281" s="85"/>
      <c r="P281" s="86"/>
      <c r="Q281" s="84" t="s">
        <v>25</v>
      </c>
      <c r="R281" s="85"/>
      <c r="S281" s="86"/>
      <c r="T281" s="117" t="s">
        <v>24</v>
      </c>
      <c r="U281"/>
      <c r="V281"/>
      <c r="W281"/>
      <c r="X281"/>
      <c r="Y281"/>
      <c r="Z281"/>
    </row>
    <row r="282" spans="1:26" ht="15" x14ac:dyDescent="0.25">
      <c r="A282" s="206"/>
      <c r="B282" s="206"/>
      <c r="C282" s="206"/>
      <c r="D282" s="206"/>
      <c r="E282" s="206"/>
      <c r="F282" s="206"/>
      <c r="G282" s="206"/>
      <c r="H282" s="206"/>
      <c r="I282" s="206"/>
      <c r="J282" s="117"/>
      <c r="K282" s="87"/>
      <c r="L282" s="88"/>
      <c r="M282" s="89"/>
      <c r="N282" s="87"/>
      <c r="O282" s="88"/>
      <c r="P282" s="89"/>
      <c r="Q282" s="87"/>
      <c r="R282" s="88"/>
      <c r="S282" s="89"/>
      <c r="T282" s="117"/>
      <c r="U282"/>
      <c r="V282"/>
      <c r="W282"/>
      <c r="X282"/>
      <c r="Y282"/>
      <c r="Z282"/>
    </row>
    <row r="283" spans="1:26" ht="15" x14ac:dyDescent="0.25">
      <c r="A283" s="206"/>
      <c r="B283" s="206"/>
      <c r="C283" s="206"/>
      <c r="D283" s="206"/>
      <c r="E283" s="206"/>
      <c r="F283" s="206"/>
      <c r="G283" s="206"/>
      <c r="H283" s="206"/>
      <c r="I283" s="206"/>
      <c r="J283" s="117"/>
      <c r="K283" s="15" t="s">
        <v>30</v>
      </c>
      <c r="L283" s="15" t="s">
        <v>31</v>
      </c>
      <c r="M283" s="15" t="s">
        <v>32</v>
      </c>
      <c r="N283" s="15" t="s">
        <v>36</v>
      </c>
      <c r="O283" s="15" t="s">
        <v>7</v>
      </c>
      <c r="P283" s="15" t="s">
        <v>33</v>
      </c>
      <c r="Q283" s="15" t="s">
        <v>34</v>
      </c>
      <c r="R283" s="15" t="s">
        <v>30</v>
      </c>
      <c r="S283" s="15" t="s">
        <v>35</v>
      </c>
      <c r="T283" s="117"/>
      <c r="U283"/>
      <c r="V283"/>
      <c r="W283"/>
      <c r="X283"/>
      <c r="Y283"/>
      <c r="Z283"/>
    </row>
    <row r="284" spans="1:26" ht="15" x14ac:dyDescent="0.25">
      <c r="A284" s="206" t="s">
        <v>57</v>
      </c>
      <c r="B284" s="206"/>
      <c r="C284" s="206"/>
      <c r="D284" s="206"/>
      <c r="E284" s="206"/>
      <c r="F284" s="206"/>
      <c r="G284" s="206"/>
      <c r="H284" s="206"/>
      <c r="I284" s="206"/>
      <c r="J284" s="206"/>
      <c r="K284" s="206"/>
      <c r="L284" s="206"/>
      <c r="M284" s="206"/>
      <c r="N284" s="206"/>
      <c r="O284" s="206"/>
      <c r="P284" s="206"/>
      <c r="Q284" s="206"/>
      <c r="R284" s="206"/>
      <c r="S284" s="206"/>
      <c r="T284" s="206"/>
      <c r="U284"/>
      <c r="V284"/>
      <c r="W284"/>
      <c r="X284"/>
      <c r="Y284"/>
      <c r="Z284"/>
    </row>
    <row r="285" spans="1:26" ht="19.7" customHeight="1" x14ac:dyDescent="0.25">
      <c r="A285" s="17" t="str">
        <f>IF(ISNA(INDEX($A$40:$T$167,MATCH($B285,$B$40:$B$167,0),1)),"",INDEX($A$40:$T$167,MATCH($B285,$B$40:$B$167,0),1))</f>
        <v>*</v>
      </c>
      <c r="B285" s="95" t="s">
        <v>125</v>
      </c>
      <c r="C285" s="95"/>
      <c r="D285" s="95"/>
      <c r="E285" s="95"/>
      <c r="F285" s="95"/>
      <c r="G285" s="95"/>
      <c r="H285" s="95"/>
      <c r="I285" s="95"/>
      <c r="J285" s="8">
        <f>IF(ISNA(INDEX($A$40:$T$167,MATCH($B285,$B$40:$B$167,0),10)),"",INDEX($A$40:$T$167,MATCH($B285,$B$40:$B$167,0),10))</f>
        <v>3</v>
      </c>
      <c r="K285" s="8">
        <f>IF(ISNA(INDEX($A$40:$T$167,MATCH($B285,$B$40:$B$167,0),11)),"",INDEX($A$40:$T$167,MATCH($B285,$B$40:$B$167,0),11))</f>
        <v>0</v>
      </c>
      <c r="L285" s="8">
        <f>IF(ISNA(INDEX($A$40:$T$167,MATCH($B285,$B$40:$B$167,0),12)),"",INDEX($A$40:$T$167,MATCH($B285,$B$40:$B$167,0),12))</f>
        <v>2</v>
      </c>
      <c r="M285" s="8">
        <f>IF(ISNA(INDEX($A$40:$T$167,MATCH($B285,$B$40:$B$167,0),13)),"",INDEX($A$40:$T$167,MATCH($B285,$B$40:$B$167,0),13))</f>
        <v>0</v>
      </c>
      <c r="N285" s="8">
        <f>IF(ISNA(INDEX($A$40:$T$167,MATCH($B285,$B$40:$B$167,0),14)),"",INDEX($A$40:$T$167,MATCH($B285,$B$40:$B$167,0),14))</f>
        <v>2</v>
      </c>
      <c r="O285" s="8">
        <f>IF(ISNA(INDEX($A$40:$T$167,MATCH($B285,$B$40:$B$167,0),15)),"",INDEX($A$40:$T$167,MATCH($B285,$B$40:$B$167,0),15))</f>
        <v>3</v>
      </c>
      <c r="P285" s="8">
        <f>IF(ISNA(INDEX($A$40:$T$167,MATCH($B285,$B$40:$B$167,0),16)),"",INDEX($A$40:$T$167,MATCH($B285,$B$40:$B$167,0),16))</f>
        <v>5</v>
      </c>
      <c r="Q285" s="14">
        <f>IF(ISNA(INDEX($A$40:$T$167,MATCH($B285,$B$40:$B$167,0),17)),"",INDEX($A$40:$T$167,MATCH($B285,$B$40:$B$167,0),17))</f>
        <v>0</v>
      </c>
      <c r="R285" s="14" t="str">
        <f>IF(ISNA(INDEX($A$40:$T$167,MATCH($B285,$B$40:$B$167,0),18)),"",INDEX($A$40:$T$167,MATCH($B285,$B$40:$B$167,0),18))</f>
        <v>C</v>
      </c>
      <c r="S285" s="14">
        <f>IF(ISNA(INDEX($A$40:$T$167,MATCH($B285,$B$40:$B$167,0),19)),"",INDEX($A$40:$T$167,MATCH($B285,$B$40:$B$167,0),19))</f>
        <v>0</v>
      </c>
      <c r="T285" s="14" t="str">
        <f>IF(ISNA(INDEX($A$40:$T$167,MATCH($B285,$B$40:$B$167,0),20)),"",INDEX($A$40:$T$167,MATCH($B285,$B$40:$B$167,0),20))</f>
        <v>DC</v>
      </c>
      <c r="U285"/>
      <c r="V285"/>
      <c r="W285"/>
      <c r="X285"/>
      <c r="Y285"/>
      <c r="Z285"/>
    </row>
    <row r="286" spans="1:26" ht="19.7" customHeight="1" x14ac:dyDescent="0.25">
      <c r="A286" s="17" t="str">
        <f>IF(ISNA(INDEX($A$40:$T$167,MATCH($B286,$B$40:$B$167,0),1)),"",INDEX($A$40:$T$167,MATCH($B286,$B$40:$B$167,0),1))</f>
        <v>YLU0011</v>
      </c>
      <c r="B286" s="95" t="s">
        <v>127</v>
      </c>
      <c r="C286" s="95"/>
      <c r="D286" s="95"/>
      <c r="E286" s="95"/>
      <c r="F286" s="95"/>
      <c r="G286" s="95"/>
      <c r="H286" s="95"/>
      <c r="I286" s="95"/>
      <c r="J286" s="8">
        <f>IF(ISNA(INDEX($A$40:$T$167,MATCH($B286,$B$40:$B$167,0),10)),"",INDEX($A$40:$T$167,MATCH($B286,$B$40:$B$167,0),10))</f>
        <v>2</v>
      </c>
      <c r="K286" s="8">
        <f>IF(ISNA(INDEX($A$40:$T$167,MATCH($B286,$B$40:$B$167,0),11)),"",INDEX($A$40:$T$167,MATCH($B286,$B$40:$B$167,0),11))</f>
        <v>0</v>
      </c>
      <c r="L286" s="8">
        <f>IF(ISNA(INDEX($A$40:$T$167,MATCH($B286,$B$40:$B$167,0),12)),"",INDEX($A$40:$T$167,MATCH($B286,$B$40:$B$167,0),12))</f>
        <v>2</v>
      </c>
      <c r="M286" s="8">
        <f>IF(ISNA(INDEX($A$40:$T$167,MATCH($B286,$B$40:$B$167,0),13)),"",INDEX($A$40:$T$167,MATCH($B286,$B$40:$B$167,0),13))</f>
        <v>0</v>
      </c>
      <c r="N286" s="8">
        <f>IF(ISNA(INDEX($A$40:$T$167,MATCH($B286,$B$40:$B$167,0),14)),"",INDEX($A$40:$T$167,MATCH($B286,$B$40:$B$167,0),14))</f>
        <v>2</v>
      </c>
      <c r="O286" s="8">
        <f>IF(ISNA(INDEX($A$40:$T$167,MATCH($B286,$B$40:$B$167,0),15)),"",INDEX($A$40:$T$167,MATCH($B286,$B$40:$B$167,0),15))</f>
        <v>2</v>
      </c>
      <c r="P286" s="8">
        <f>IF(ISNA(INDEX($A$40:$T$167,MATCH($B286,$B$40:$B$167,0),16)),"",INDEX($A$40:$T$167,MATCH($B286,$B$40:$B$167,0),16))</f>
        <v>4</v>
      </c>
      <c r="Q286" s="14">
        <f>IF(ISNA(INDEX($A$40:$T$167,MATCH($B286,$B$40:$B$167,0),17)),"",INDEX($A$40:$T$167,MATCH($B286,$B$40:$B$167,0),17))</f>
        <v>0</v>
      </c>
      <c r="R286" s="14">
        <f>IF(ISNA(INDEX($A$40:$T$167,MATCH($B286,$B$40:$B$167,0),18)),"",INDEX($A$40:$T$167,MATCH($B286,$B$40:$B$167,0),18))</f>
        <v>0</v>
      </c>
      <c r="S286" s="14" t="str">
        <f>IF(ISNA(INDEX($A$40:$T$167,MATCH($B286,$B$40:$B$167,0),19)),"",INDEX($A$40:$T$167,MATCH($B286,$B$40:$B$167,0),19))</f>
        <v>VP</v>
      </c>
      <c r="T286" s="14" t="str">
        <f>IF(ISNA(INDEX($A$40:$T$167,MATCH($B286,$B$40:$B$167,0),20)),"",INDEX($A$40:$T$167,MATCH($B286,$B$40:$B$167,0),20))</f>
        <v>DC</v>
      </c>
      <c r="U286"/>
      <c r="V286"/>
      <c r="W286"/>
      <c r="X286"/>
      <c r="Y286"/>
      <c r="Z286"/>
    </row>
    <row r="287" spans="1:26" ht="19.7" customHeight="1" x14ac:dyDescent="0.25">
      <c r="A287" s="17" t="str">
        <f>IF(ISNA(INDEX($A$40:$T$167,MATCH($B287,$B$40:$B$167,0),1)),"",INDEX($A$40:$T$167,MATCH($B287,$B$40:$B$167,0),1))</f>
        <v>**</v>
      </c>
      <c r="B287" s="95" t="s">
        <v>126</v>
      </c>
      <c r="C287" s="95"/>
      <c r="D287" s="95"/>
      <c r="E287" s="95"/>
      <c r="F287" s="95"/>
      <c r="G287" s="95"/>
      <c r="H287" s="95"/>
      <c r="I287" s="95"/>
      <c r="J287" s="8">
        <f>IF(ISNA(INDEX($A$40:$T$167,MATCH($B287,$B$40:$B$167,0),10)),"",INDEX($A$40:$T$167,MATCH($B287,$B$40:$B$167,0),10))</f>
        <v>3</v>
      </c>
      <c r="K287" s="8">
        <f>IF(ISNA(INDEX($A$40:$T$167,MATCH($B287,$B$40:$B$167,0),11)),"",INDEX($A$40:$T$167,MATCH($B287,$B$40:$B$167,0),11))</f>
        <v>0</v>
      </c>
      <c r="L287" s="8">
        <f>IF(ISNA(INDEX($A$40:$T$167,MATCH($B287,$B$40:$B$167,0),12)),"",INDEX($A$40:$T$167,MATCH($B287,$B$40:$B$167,0),12))</f>
        <v>2</v>
      </c>
      <c r="M287" s="8">
        <f>IF(ISNA(INDEX($A$40:$T$167,MATCH($B287,$B$40:$B$167,0),13)),"",INDEX($A$40:$T$167,MATCH($B287,$B$40:$B$167,0),13))</f>
        <v>0</v>
      </c>
      <c r="N287" s="8">
        <f>IF(ISNA(INDEX($A$40:$T$167,MATCH($B287,$B$40:$B$167,0),14)),"",INDEX($A$40:$T$167,MATCH($B287,$B$40:$B$167,0),14))</f>
        <v>2</v>
      </c>
      <c r="O287" s="8">
        <f>IF(ISNA(INDEX($A$40:$T$167,MATCH($B287,$B$40:$B$167,0),15)),"",INDEX($A$40:$T$167,MATCH($B287,$B$40:$B$167,0),15))</f>
        <v>3</v>
      </c>
      <c r="P287" s="8">
        <f>IF(ISNA(INDEX($A$40:$T$167,MATCH($B287,$B$40:$B$167,0),16)),"",INDEX($A$40:$T$167,MATCH($B287,$B$40:$B$167,0),16))</f>
        <v>5</v>
      </c>
      <c r="Q287" s="14">
        <f>IF(ISNA(INDEX($A$40:$T$167,MATCH($B287,$B$40:$B$167,0),17)),"",INDEX($A$40:$T$167,MATCH($B287,$B$40:$B$167,0),17))</f>
        <v>0</v>
      </c>
      <c r="R287" s="14" t="str">
        <f>IF(ISNA(INDEX($A$40:$T$167,MATCH($B287,$B$40:$B$167,0),18)),"",INDEX($A$40:$T$167,MATCH($B287,$B$40:$B$167,0),18))</f>
        <v>C</v>
      </c>
      <c r="S287" s="14">
        <f>IF(ISNA(INDEX($A$40:$T$167,MATCH($B287,$B$40:$B$167,0),19)),"",INDEX($A$40:$T$167,MATCH($B287,$B$40:$B$167,0),19))</f>
        <v>0</v>
      </c>
      <c r="T287" s="14" t="str">
        <f>IF(ISNA(INDEX($A$40:$T$167,MATCH($B287,$B$40:$B$167,0),20)),"",INDEX($A$40:$T$167,MATCH($B287,$B$40:$B$167,0),20))</f>
        <v>DC</v>
      </c>
      <c r="U287"/>
      <c r="V287"/>
      <c r="W287"/>
      <c r="X287"/>
      <c r="Y287"/>
      <c r="Z287"/>
    </row>
    <row r="288" spans="1:26" ht="19.7" customHeight="1" x14ac:dyDescent="0.25">
      <c r="A288" s="17" t="str">
        <f>IF(ISNA(INDEX($A$40:$T$167,MATCH($B288,$B$40:$B$167,0),1)),"",INDEX($A$40:$T$167,MATCH($B288,$B$40:$B$167,0),1))</f>
        <v>YLU0012</v>
      </c>
      <c r="B288" s="95" t="s">
        <v>129</v>
      </c>
      <c r="C288" s="95"/>
      <c r="D288" s="95"/>
      <c r="E288" s="95"/>
      <c r="F288" s="95"/>
      <c r="G288" s="95"/>
      <c r="H288" s="95"/>
      <c r="I288" s="95"/>
      <c r="J288" s="8">
        <f>IF(ISNA(INDEX($A$40:$T$167,MATCH($B288,$B$40:$B$167,0),10)),"",INDEX($A$40:$T$167,MATCH($B288,$B$40:$B$167,0),10))</f>
        <v>2</v>
      </c>
      <c r="K288" s="8">
        <f>IF(ISNA(INDEX($A$40:$T$167,MATCH($B288,$B$40:$B$167,0),11)),"",INDEX($A$40:$T$167,MATCH($B288,$B$40:$B$167,0),11))</f>
        <v>0</v>
      </c>
      <c r="L288" s="8">
        <f>IF(ISNA(INDEX($A$40:$T$167,MATCH($B288,$B$40:$B$167,0),12)),"",INDEX($A$40:$T$167,MATCH($B288,$B$40:$B$167,0),12))</f>
        <v>2</v>
      </c>
      <c r="M288" s="8">
        <f>IF(ISNA(INDEX($A$40:$T$167,MATCH($B288,$B$40:$B$167,0),13)),"",INDEX($A$40:$T$167,MATCH($B288,$B$40:$B$167,0),13))</f>
        <v>0</v>
      </c>
      <c r="N288" s="8">
        <f>IF(ISNA(INDEX($A$40:$T$167,MATCH($B288,$B$40:$B$167,0),14)),"",INDEX($A$40:$T$167,MATCH($B288,$B$40:$B$167,0),14))</f>
        <v>2</v>
      </c>
      <c r="O288" s="8">
        <f>IF(ISNA(INDEX($A$40:$T$167,MATCH($B288,$B$40:$B$167,0),15)),"",INDEX($A$40:$T$167,MATCH($B288,$B$40:$B$167,0),15))</f>
        <v>2</v>
      </c>
      <c r="P288" s="8">
        <f>IF(ISNA(INDEX($A$40:$T$167,MATCH($B288,$B$40:$B$167,0),16)),"",INDEX($A$40:$T$167,MATCH($B288,$B$40:$B$167,0),16))</f>
        <v>4</v>
      </c>
      <c r="Q288" s="14">
        <f>IF(ISNA(INDEX($A$40:$T$167,MATCH($B288,$B$40:$B$167,0),17)),"",INDEX($A$40:$T$167,MATCH($B288,$B$40:$B$167,0),17))</f>
        <v>0</v>
      </c>
      <c r="R288" s="14">
        <f>IF(ISNA(INDEX($A$40:$T$167,MATCH($B288,$B$40:$B$167,0),18)),"",INDEX($A$40:$T$167,MATCH($B288,$B$40:$B$167,0),18))</f>
        <v>0</v>
      </c>
      <c r="S288" s="14" t="str">
        <f>IF(ISNA(INDEX($A$40:$T$167,MATCH($B288,$B$40:$B$167,0),19)),"",INDEX($A$40:$T$167,MATCH($B288,$B$40:$B$167,0),19))</f>
        <v>VP</v>
      </c>
      <c r="T288" s="14" t="str">
        <f>IF(ISNA(INDEX($A$40:$T$167,MATCH($B288,$B$40:$B$167,0),20)),"",INDEX($A$40:$T$167,MATCH($B288,$B$40:$B$167,0),20))</f>
        <v>DC</v>
      </c>
      <c r="U288"/>
      <c r="V288"/>
      <c r="W288"/>
      <c r="X288"/>
      <c r="Y288"/>
      <c r="Z288"/>
    </row>
    <row r="289" spans="1:26" ht="12.75" customHeight="1" x14ac:dyDescent="0.2">
      <c r="A289" s="96" t="s">
        <v>121</v>
      </c>
      <c r="B289" s="96"/>
      <c r="C289" s="96"/>
      <c r="D289" s="96"/>
      <c r="E289" s="96"/>
      <c r="F289" s="96"/>
      <c r="G289" s="96"/>
      <c r="H289" s="96"/>
      <c r="I289" s="96"/>
      <c r="J289" s="10">
        <f>SUM(J285:J288)</f>
        <v>10</v>
      </c>
      <c r="K289" s="10">
        <f t="shared" ref="K289:P289" si="92">SUM(K285:K288)</f>
        <v>0</v>
      </c>
      <c r="L289" s="10">
        <f t="shared" si="92"/>
        <v>8</v>
      </c>
      <c r="M289" s="10">
        <f t="shared" si="92"/>
        <v>0</v>
      </c>
      <c r="N289" s="10">
        <f t="shared" si="92"/>
        <v>8</v>
      </c>
      <c r="O289" s="10">
        <f t="shared" si="92"/>
        <v>10</v>
      </c>
      <c r="P289" s="10">
        <f t="shared" si="92"/>
        <v>18</v>
      </c>
      <c r="Q289" s="9">
        <f>COUNTIF(Q285:Q288,"E")</f>
        <v>0</v>
      </c>
      <c r="R289" s="9">
        <f>COUNTIF(R285:R288,"C")</f>
        <v>2</v>
      </c>
      <c r="S289" s="9">
        <f>COUNTIF(S285:S288,"VP")</f>
        <v>2</v>
      </c>
      <c r="T289" s="44">
        <f>COUNTA(T285:T288)</f>
        <v>4</v>
      </c>
      <c r="U289" s="321">
        <f>K213+K235+K276+K292</f>
        <v>1</v>
      </c>
      <c r="V289" s="322"/>
      <c r="W289" s="321">
        <f>K213+K276+K292</f>
        <v>0.83720930232558133</v>
      </c>
      <c r="X289" s="322"/>
      <c r="Y289" s="318" t="s">
        <v>95</v>
      </c>
      <c r="Z289" s="319"/>
    </row>
    <row r="290" spans="1:26" ht="12.75" customHeight="1" x14ac:dyDescent="0.2">
      <c r="A290" s="97" t="s">
        <v>50</v>
      </c>
      <c r="B290" s="98"/>
      <c r="C290" s="98"/>
      <c r="D290" s="98"/>
      <c r="E290" s="98"/>
      <c r="F290" s="98"/>
      <c r="G290" s="98"/>
      <c r="H290" s="98"/>
      <c r="I290" s="98"/>
      <c r="J290" s="99"/>
      <c r="K290" s="10">
        <f>K289*14</f>
        <v>0</v>
      </c>
      <c r="L290" s="10">
        <f t="shared" ref="L290:P290" si="93">L289*14</f>
        <v>112</v>
      </c>
      <c r="M290" s="10">
        <f t="shared" si="93"/>
        <v>0</v>
      </c>
      <c r="N290" s="10">
        <f t="shared" si="93"/>
        <v>112</v>
      </c>
      <c r="O290" s="10">
        <f t="shared" si="93"/>
        <v>140</v>
      </c>
      <c r="P290" s="10">
        <f t="shared" si="93"/>
        <v>252</v>
      </c>
      <c r="Q290" s="111"/>
      <c r="R290" s="112"/>
      <c r="S290" s="112"/>
      <c r="T290" s="113"/>
      <c r="U290" s="321">
        <f>K214+K236+K277+K293</f>
        <v>1.0020181634712411</v>
      </c>
      <c r="V290" s="322"/>
      <c r="W290" s="321">
        <f>K214+K277+K293</f>
        <v>0.84964682139253278</v>
      </c>
      <c r="X290" s="322"/>
      <c r="Y290" s="318" t="s">
        <v>96</v>
      </c>
      <c r="Z290" s="319"/>
    </row>
    <row r="291" spans="1:26" ht="12.75" customHeight="1" x14ac:dyDescent="0.2">
      <c r="A291" s="100"/>
      <c r="B291" s="101"/>
      <c r="C291" s="101"/>
      <c r="D291" s="101"/>
      <c r="E291" s="101"/>
      <c r="F291" s="101"/>
      <c r="G291" s="101"/>
      <c r="H291" s="101"/>
      <c r="I291" s="101"/>
      <c r="J291" s="102"/>
      <c r="K291" s="106">
        <f>SUM(K290:M290)</f>
        <v>112</v>
      </c>
      <c r="L291" s="107"/>
      <c r="M291" s="108"/>
      <c r="N291" s="106">
        <f>SUM(N290:O290)</f>
        <v>252</v>
      </c>
      <c r="O291" s="107"/>
      <c r="P291" s="108"/>
      <c r="Q291" s="114"/>
      <c r="R291" s="115"/>
      <c r="S291" s="115"/>
      <c r="T291" s="116"/>
      <c r="U291" s="297" t="str">
        <f>IF(U289=100%,"Corect",IF(U289&gt;100%,"Ați dublat unele discipline","Ați pierdut unele discipline"))</f>
        <v>Corect</v>
      </c>
      <c r="V291" s="298"/>
      <c r="W291" s="297" t="str">
        <f>IF(W289=100%,"Corect",IF(W289&gt;100%,"Ați dublat unele discipline","Ați pierdut unele discipline"))</f>
        <v>Ați pierdut unele discipline</v>
      </c>
      <c r="X291" s="298"/>
    </row>
    <row r="292" spans="1:26" x14ac:dyDescent="0.2">
      <c r="A292" s="224" t="s">
        <v>90</v>
      </c>
      <c r="B292" s="225"/>
      <c r="C292" s="225"/>
      <c r="D292" s="225"/>
      <c r="E292" s="225"/>
      <c r="F292" s="225"/>
      <c r="G292" s="225"/>
      <c r="H292" s="225"/>
      <c r="I292" s="225"/>
      <c r="J292" s="226"/>
      <c r="K292" s="103">
        <f>T289/SUM(T53,T71,T89,T104,T118,T131)</f>
        <v>9.3023255813953487E-2</v>
      </c>
      <c r="L292" s="104"/>
      <c r="M292" s="104"/>
      <c r="N292" s="104"/>
      <c r="O292" s="104"/>
      <c r="P292" s="104"/>
      <c r="Q292" s="104"/>
      <c r="R292" s="104"/>
      <c r="S292" s="104"/>
      <c r="T292" s="105"/>
      <c r="U292" s="297" t="str">
        <f>IF(U290=100%,"Corect",IF(U290&gt;100%,"Ați dublat unele discipline","Ați pierdut unele discipline"))</f>
        <v>Ați dublat unele discipline</v>
      </c>
      <c r="V292" s="298"/>
      <c r="W292" s="297" t="str">
        <f>IF(W290=100%,"Corect",IF(W290&gt;100%,"Ați dublat unele discipline","Ați pierdut unele discipline"))</f>
        <v>Ați pierdut unele discipline</v>
      </c>
      <c r="X292" s="298"/>
    </row>
    <row r="293" spans="1:26" ht="12.75" customHeight="1" x14ac:dyDescent="0.2">
      <c r="A293" s="109" t="s">
        <v>91</v>
      </c>
      <c r="B293" s="109"/>
      <c r="C293" s="109"/>
      <c r="D293" s="109"/>
      <c r="E293" s="109"/>
      <c r="F293" s="109"/>
      <c r="G293" s="109"/>
      <c r="H293" s="109"/>
      <c r="I293" s="109"/>
      <c r="J293" s="109"/>
      <c r="K293" s="103">
        <f>K291/(SUM(N53,N71,N89,N104,N118)*14+N131*12)</f>
        <v>5.6508577194752774E-2</v>
      </c>
      <c r="L293" s="104"/>
      <c r="M293" s="104"/>
      <c r="N293" s="104"/>
      <c r="O293" s="104"/>
      <c r="P293" s="104"/>
      <c r="Q293" s="104"/>
      <c r="R293" s="104"/>
      <c r="S293" s="104"/>
      <c r="T293" s="105"/>
      <c r="U293" s="320" t="s">
        <v>123</v>
      </c>
      <c r="V293" s="320"/>
      <c r="W293" s="320"/>
      <c r="X293" s="320"/>
      <c r="Y293" s="320"/>
      <c r="Z293" s="320"/>
    </row>
    <row r="294" spans="1:26" ht="12.75" customHeight="1" x14ac:dyDescent="0.2">
      <c r="U294" s="320"/>
      <c r="V294" s="320"/>
      <c r="W294" s="320"/>
      <c r="X294" s="320"/>
      <c r="Y294" s="320"/>
      <c r="Z294" s="320"/>
    </row>
    <row r="295" spans="1:26" x14ac:dyDescent="0.2">
      <c r="U295" s="320"/>
      <c r="V295" s="320"/>
      <c r="W295" s="320"/>
      <c r="X295" s="320"/>
      <c r="Y295" s="320"/>
      <c r="Z295" s="320"/>
    </row>
    <row r="296" spans="1:26" ht="12.75" customHeight="1" x14ac:dyDescent="0.2">
      <c r="A296" s="110" t="s">
        <v>72</v>
      </c>
      <c r="B296" s="110"/>
      <c r="C296" s="110"/>
      <c r="D296" s="110"/>
      <c r="E296" s="110"/>
      <c r="F296" s="110"/>
      <c r="G296" s="110"/>
      <c r="H296" s="110"/>
      <c r="I296" s="110"/>
      <c r="J296" s="110"/>
      <c r="K296" s="110"/>
      <c r="L296" s="110"/>
      <c r="M296" s="110"/>
      <c r="N296" s="110"/>
      <c r="O296" s="110"/>
      <c r="P296" s="110"/>
      <c r="Q296" s="110"/>
      <c r="R296" s="110"/>
      <c r="S296" s="110"/>
      <c r="T296" s="110"/>
      <c r="U296" s="310" t="str">
        <f>IF(N300=P162,"Corect","Nu corespunde cu tabelul de opționale")</f>
        <v>Corect</v>
      </c>
      <c r="V296" s="310"/>
      <c r="W296" s="310"/>
      <c r="X296" s="310"/>
    </row>
    <row r="297" spans="1:26" x14ac:dyDescent="0.2">
      <c r="A297" s="80" t="s">
        <v>29</v>
      </c>
      <c r="B297" s="84" t="s">
        <v>60</v>
      </c>
      <c r="C297" s="85"/>
      <c r="D297" s="85"/>
      <c r="E297" s="85"/>
      <c r="F297" s="85"/>
      <c r="G297" s="86"/>
      <c r="H297" s="84" t="s">
        <v>63</v>
      </c>
      <c r="I297" s="86"/>
      <c r="J297" s="82" t="s">
        <v>64</v>
      </c>
      <c r="K297" s="94"/>
      <c r="L297" s="94"/>
      <c r="M297" s="94"/>
      <c r="N297" s="94"/>
      <c r="O297" s="83"/>
      <c r="P297" s="84" t="s">
        <v>49</v>
      </c>
      <c r="Q297" s="86"/>
      <c r="R297" s="117" t="s">
        <v>65</v>
      </c>
      <c r="S297" s="117"/>
      <c r="T297" s="117"/>
    </row>
    <row r="298" spans="1:26" x14ac:dyDescent="0.2">
      <c r="A298" s="81"/>
      <c r="B298" s="87"/>
      <c r="C298" s="88"/>
      <c r="D298" s="88"/>
      <c r="E298" s="88"/>
      <c r="F298" s="88"/>
      <c r="G298" s="89"/>
      <c r="H298" s="87"/>
      <c r="I298" s="89"/>
      <c r="J298" s="82" t="s">
        <v>36</v>
      </c>
      <c r="K298" s="83"/>
      <c r="L298" s="82" t="s">
        <v>7</v>
      </c>
      <c r="M298" s="83"/>
      <c r="N298" s="82" t="s">
        <v>33</v>
      </c>
      <c r="O298" s="83"/>
      <c r="P298" s="87"/>
      <c r="Q298" s="89"/>
      <c r="R298" s="15" t="s">
        <v>66</v>
      </c>
      <c r="S298" s="15" t="s">
        <v>67</v>
      </c>
      <c r="T298" s="15" t="s">
        <v>68</v>
      </c>
    </row>
    <row r="299" spans="1:26" x14ac:dyDescent="0.2">
      <c r="A299" s="15">
        <v>1</v>
      </c>
      <c r="B299" s="82" t="s">
        <v>61</v>
      </c>
      <c r="C299" s="94"/>
      <c r="D299" s="94"/>
      <c r="E299" s="94"/>
      <c r="F299" s="94"/>
      <c r="G299" s="83"/>
      <c r="H299" s="124">
        <f>J299</f>
        <v>1592</v>
      </c>
      <c r="I299" s="125"/>
      <c r="J299" s="126">
        <f>(SUM(N53+N71+N89+N104+N118)*14+N131*12)-J300</f>
        <v>1592</v>
      </c>
      <c r="K299" s="127"/>
      <c r="L299" s="126">
        <f>(SUM(O53+O71+O89+O104+O118)*14+O131*12)-L300</f>
        <v>2024</v>
      </c>
      <c r="M299" s="127"/>
      <c r="N299" s="126">
        <f>(SUM(P53+P71+P89+P104+P118)*14+P131*12)-N300</f>
        <v>3616</v>
      </c>
      <c r="O299" s="127"/>
      <c r="P299" s="120">
        <f>H299/H301</f>
        <v>0.80322906155398588</v>
      </c>
      <c r="Q299" s="121"/>
      <c r="R299" s="7">
        <f>J53+J71-R300</f>
        <v>60</v>
      </c>
      <c r="S299" s="7">
        <f>J89+J104-S300</f>
        <v>44</v>
      </c>
      <c r="T299" s="7">
        <f>J118+J131-T300</f>
        <v>42</v>
      </c>
    </row>
    <row r="300" spans="1:26" x14ac:dyDescent="0.2">
      <c r="A300" s="15">
        <v>2</v>
      </c>
      <c r="B300" s="82" t="s">
        <v>62</v>
      </c>
      <c r="C300" s="94"/>
      <c r="D300" s="94"/>
      <c r="E300" s="94"/>
      <c r="F300" s="94"/>
      <c r="G300" s="83"/>
      <c r="H300" s="124">
        <f>J300</f>
        <v>390</v>
      </c>
      <c r="I300" s="125"/>
      <c r="J300" s="92">
        <f>N162</f>
        <v>390</v>
      </c>
      <c r="K300" s="93"/>
      <c r="L300" s="92">
        <f>O162</f>
        <v>536</v>
      </c>
      <c r="M300" s="93"/>
      <c r="N300" s="122">
        <f>SUM(J300:M300)</f>
        <v>926</v>
      </c>
      <c r="O300" s="123"/>
      <c r="P300" s="120">
        <f>H300/H301</f>
        <v>0.19677093844601412</v>
      </c>
      <c r="Q300" s="121"/>
      <c r="R300" s="75">
        <v>4</v>
      </c>
      <c r="S300" s="6">
        <v>16</v>
      </c>
      <c r="T300" s="75">
        <v>18</v>
      </c>
      <c r="U300" s="71" t="s">
        <v>280</v>
      </c>
      <c r="V300" s="71"/>
      <c r="W300" s="71"/>
      <c r="X300" s="71"/>
    </row>
    <row r="301" spans="1:26" x14ac:dyDescent="0.2">
      <c r="A301" s="82" t="s">
        <v>27</v>
      </c>
      <c r="B301" s="94"/>
      <c r="C301" s="94"/>
      <c r="D301" s="94"/>
      <c r="E301" s="94"/>
      <c r="F301" s="94"/>
      <c r="G301" s="83"/>
      <c r="H301" s="82">
        <f>SUM(H299:I300)</f>
        <v>1982</v>
      </c>
      <c r="I301" s="83"/>
      <c r="J301" s="82">
        <f>SUM(J299:K300)</f>
        <v>1982</v>
      </c>
      <c r="K301" s="83"/>
      <c r="L301" s="90">
        <f>SUM(L299:M300)</f>
        <v>2560</v>
      </c>
      <c r="M301" s="91"/>
      <c r="N301" s="90">
        <f>SUM(N299:O300)</f>
        <v>4542</v>
      </c>
      <c r="O301" s="91"/>
      <c r="P301" s="118">
        <f>SUM(P299:Q300)</f>
        <v>1</v>
      </c>
      <c r="Q301" s="119"/>
      <c r="R301" s="9">
        <f>SUM(R299:R300)</f>
        <v>64</v>
      </c>
      <c r="S301" s="9">
        <f>SUM(S299:S300)</f>
        <v>60</v>
      </c>
      <c r="T301" s="9">
        <f>SUM(T299:T300)</f>
        <v>60</v>
      </c>
    </row>
    <row r="302" spans="1:26" x14ac:dyDescent="0.2">
      <c r="A302" s="38"/>
      <c r="B302" s="38"/>
      <c r="C302" s="38"/>
      <c r="D302" s="38"/>
      <c r="E302" s="38"/>
      <c r="F302" s="38"/>
      <c r="G302" s="38"/>
      <c r="H302" s="38"/>
      <c r="I302" s="38"/>
      <c r="J302" s="38"/>
      <c r="K302" s="38"/>
      <c r="L302" s="28"/>
      <c r="M302" s="28"/>
      <c r="N302" s="28"/>
      <c r="O302" s="28"/>
      <c r="P302" s="39"/>
      <c r="Q302" s="39"/>
      <c r="R302" s="28"/>
      <c r="S302" s="28"/>
      <c r="T302" s="28"/>
    </row>
    <row r="303" spans="1:26" x14ac:dyDescent="0.2">
      <c r="A303" s="284" t="s">
        <v>273</v>
      </c>
      <c r="B303" s="284"/>
      <c r="C303" s="284"/>
      <c r="D303" s="284"/>
      <c r="E303" s="284"/>
      <c r="F303" s="284"/>
      <c r="G303" s="284"/>
      <c r="H303" s="284"/>
      <c r="I303" s="284"/>
      <c r="J303" s="284"/>
      <c r="K303" s="284"/>
      <c r="L303" s="284"/>
      <c r="M303" s="284"/>
      <c r="N303" s="284"/>
      <c r="O303" s="284"/>
      <c r="P303" s="284"/>
      <c r="Q303" s="284"/>
      <c r="R303" s="284"/>
      <c r="S303" s="284"/>
      <c r="T303" s="284"/>
    </row>
    <row r="304" spans="1:26" ht="10.5" customHeight="1" x14ac:dyDescent="0.2"/>
    <row r="305" spans="1:47" ht="19.7" customHeight="1" x14ac:dyDescent="0.2">
      <c r="A305" s="195" t="s">
        <v>75</v>
      </c>
      <c r="B305" s="195"/>
      <c r="C305" s="195"/>
      <c r="D305" s="195"/>
      <c r="E305" s="195"/>
      <c r="F305" s="195"/>
      <c r="G305" s="195"/>
      <c r="H305" s="195"/>
      <c r="I305" s="195"/>
      <c r="J305" s="195"/>
      <c r="K305" s="195"/>
      <c r="L305" s="195"/>
      <c r="M305" s="195"/>
      <c r="N305" s="195"/>
      <c r="O305" s="195"/>
      <c r="P305" s="195"/>
      <c r="Q305" s="195"/>
      <c r="R305" s="195"/>
      <c r="S305" s="195"/>
      <c r="T305" s="195"/>
    </row>
    <row r="306" spans="1:47" x14ac:dyDescent="0.2">
      <c r="A306" s="178" t="s">
        <v>29</v>
      </c>
      <c r="B306" s="181" t="s">
        <v>28</v>
      </c>
      <c r="C306" s="182"/>
      <c r="D306" s="182"/>
      <c r="E306" s="182"/>
      <c r="F306" s="182"/>
      <c r="G306" s="182"/>
      <c r="H306" s="182"/>
      <c r="I306" s="183"/>
      <c r="J306" s="190" t="s">
        <v>40</v>
      </c>
      <c r="K306" s="196" t="s">
        <v>26</v>
      </c>
      <c r="L306" s="197"/>
      <c r="M306" s="198"/>
      <c r="N306" s="196" t="s">
        <v>41</v>
      </c>
      <c r="O306" s="197"/>
      <c r="P306" s="198"/>
      <c r="Q306" s="196" t="s">
        <v>25</v>
      </c>
      <c r="R306" s="197"/>
      <c r="S306" s="198"/>
      <c r="T306" s="193" t="s">
        <v>24</v>
      </c>
    </row>
    <row r="307" spans="1:47" x14ac:dyDescent="0.2">
      <c r="A307" s="179"/>
      <c r="B307" s="184"/>
      <c r="C307" s="185"/>
      <c r="D307" s="185"/>
      <c r="E307" s="185"/>
      <c r="F307" s="185"/>
      <c r="G307" s="185"/>
      <c r="H307" s="185"/>
      <c r="I307" s="186"/>
      <c r="J307" s="191"/>
      <c r="K307" s="199"/>
      <c r="L307" s="200"/>
      <c r="M307" s="201"/>
      <c r="N307" s="199"/>
      <c r="O307" s="200"/>
      <c r="P307" s="201"/>
      <c r="Q307" s="199"/>
      <c r="R307" s="200"/>
      <c r="S307" s="201"/>
      <c r="T307" s="193"/>
    </row>
    <row r="308" spans="1:47" ht="15" customHeight="1" x14ac:dyDescent="0.2">
      <c r="A308" s="180"/>
      <c r="B308" s="187"/>
      <c r="C308" s="188"/>
      <c r="D308" s="188"/>
      <c r="E308" s="188"/>
      <c r="F308" s="188"/>
      <c r="G308" s="188"/>
      <c r="H308" s="188"/>
      <c r="I308" s="189"/>
      <c r="J308" s="192"/>
      <c r="K308" s="3" t="s">
        <v>30</v>
      </c>
      <c r="L308" s="3" t="s">
        <v>31</v>
      </c>
      <c r="M308" s="3" t="s">
        <v>32</v>
      </c>
      <c r="N308" s="3" t="s">
        <v>36</v>
      </c>
      <c r="O308" s="3" t="s">
        <v>7</v>
      </c>
      <c r="P308" s="3" t="s">
        <v>33</v>
      </c>
      <c r="Q308" s="3" t="s">
        <v>34</v>
      </c>
      <c r="R308" s="3" t="s">
        <v>30</v>
      </c>
      <c r="S308" s="3" t="s">
        <v>35</v>
      </c>
      <c r="T308" s="193"/>
    </row>
    <row r="309" spans="1:47" ht="15" customHeight="1" x14ac:dyDescent="0.2">
      <c r="A309" s="194" t="s">
        <v>51</v>
      </c>
      <c r="B309" s="194"/>
      <c r="C309" s="194"/>
      <c r="D309" s="194"/>
      <c r="E309" s="194"/>
      <c r="F309" s="194"/>
      <c r="G309" s="194"/>
      <c r="H309" s="194"/>
      <c r="I309" s="194"/>
      <c r="J309" s="194"/>
      <c r="K309" s="194"/>
      <c r="L309" s="194"/>
      <c r="M309" s="194"/>
      <c r="N309" s="194"/>
      <c r="O309" s="194"/>
      <c r="P309" s="194"/>
      <c r="Q309" s="194"/>
      <c r="R309" s="194"/>
      <c r="S309" s="194"/>
      <c r="T309" s="194"/>
    </row>
    <row r="310" spans="1:47" ht="19.7" customHeight="1" x14ac:dyDescent="0.2">
      <c r="A310" s="19" t="s">
        <v>76</v>
      </c>
      <c r="B310" s="202" t="s">
        <v>102</v>
      </c>
      <c r="C310" s="202"/>
      <c r="D310" s="202"/>
      <c r="E310" s="202"/>
      <c r="F310" s="202"/>
      <c r="G310" s="202"/>
      <c r="H310" s="202"/>
      <c r="I310" s="202"/>
      <c r="J310" s="20">
        <v>5</v>
      </c>
      <c r="K310" s="20">
        <v>2</v>
      </c>
      <c r="L310" s="20">
        <v>2</v>
      </c>
      <c r="M310" s="20">
        <v>0</v>
      </c>
      <c r="N310" s="21">
        <f>K310+L310+M310</f>
        <v>4</v>
      </c>
      <c r="O310" s="21">
        <f>P310-N310</f>
        <v>5</v>
      </c>
      <c r="P310" s="21">
        <f>ROUND(PRODUCT(J310,25)/14,0)</f>
        <v>9</v>
      </c>
      <c r="Q310" s="20" t="s">
        <v>34</v>
      </c>
      <c r="R310" s="20"/>
      <c r="S310" s="22"/>
      <c r="T310" s="22" t="s">
        <v>84</v>
      </c>
    </row>
    <row r="311" spans="1:47" x14ac:dyDescent="0.2">
      <c r="A311" s="203" t="s">
        <v>52</v>
      </c>
      <c r="B311" s="204"/>
      <c r="C311" s="204"/>
      <c r="D311" s="204"/>
      <c r="E311" s="204"/>
      <c r="F311" s="204"/>
      <c r="G311" s="204"/>
      <c r="H311" s="204"/>
      <c r="I311" s="204"/>
      <c r="J311" s="204"/>
      <c r="K311" s="204"/>
      <c r="L311" s="204"/>
      <c r="M311" s="204"/>
      <c r="N311" s="204"/>
      <c r="O311" s="204"/>
      <c r="P311" s="204"/>
      <c r="Q311" s="204"/>
      <c r="R311" s="204"/>
      <c r="S311" s="204"/>
      <c r="T311" s="205"/>
    </row>
    <row r="312" spans="1:47" x14ac:dyDescent="0.2">
      <c r="A312" s="131" t="s">
        <v>77</v>
      </c>
      <c r="B312" s="134" t="s">
        <v>103</v>
      </c>
      <c r="C312" s="135"/>
      <c r="D312" s="135"/>
      <c r="E312" s="135"/>
      <c r="F312" s="135"/>
      <c r="G312" s="135"/>
      <c r="H312" s="135"/>
      <c r="I312" s="136"/>
      <c r="J312" s="143">
        <v>5</v>
      </c>
      <c r="K312" s="143">
        <v>2</v>
      </c>
      <c r="L312" s="143">
        <v>2</v>
      </c>
      <c r="M312" s="143">
        <v>0</v>
      </c>
      <c r="N312" s="152">
        <f>K312+L312+M312</f>
        <v>4</v>
      </c>
      <c r="O312" s="152">
        <f>P312-N312</f>
        <v>5</v>
      </c>
      <c r="P312" s="152">
        <f>ROUND(PRODUCT(J312,25)/14,0)</f>
        <v>9</v>
      </c>
      <c r="Q312" s="143" t="s">
        <v>34</v>
      </c>
      <c r="R312" s="149"/>
      <c r="S312" s="149"/>
      <c r="T312" s="146" t="s">
        <v>84</v>
      </c>
    </row>
    <row r="313" spans="1:47" s="50" customFormat="1" ht="15" customHeight="1" x14ac:dyDescent="0.2">
      <c r="A313" s="132"/>
      <c r="B313" s="137"/>
      <c r="C313" s="138"/>
      <c r="D313" s="138"/>
      <c r="E313" s="138"/>
      <c r="F313" s="138"/>
      <c r="G313" s="138"/>
      <c r="H313" s="138"/>
      <c r="I313" s="139"/>
      <c r="J313" s="144"/>
      <c r="K313" s="144"/>
      <c r="L313" s="144"/>
      <c r="M313" s="144"/>
      <c r="N313" s="153"/>
      <c r="O313" s="153"/>
      <c r="P313" s="153"/>
      <c r="Q313" s="144"/>
      <c r="R313" s="150"/>
      <c r="S313" s="150"/>
      <c r="T313" s="147"/>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row>
    <row r="314" spans="1:47" s="50" customFormat="1" x14ac:dyDescent="0.2">
      <c r="A314" s="132"/>
      <c r="B314" s="137"/>
      <c r="C314" s="138"/>
      <c r="D314" s="138"/>
      <c r="E314" s="138"/>
      <c r="F314" s="138"/>
      <c r="G314" s="138"/>
      <c r="H314" s="138"/>
      <c r="I314" s="139"/>
      <c r="J314" s="144"/>
      <c r="K314" s="144"/>
      <c r="L314" s="144"/>
      <c r="M314" s="144"/>
      <c r="N314" s="153"/>
      <c r="O314" s="153"/>
      <c r="P314" s="153"/>
      <c r="Q314" s="144"/>
      <c r="R314" s="150"/>
      <c r="S314" s="150"/>
      <c r="T314" s="147"/>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row>
    <row r="315" spans="1:47" s="50" customFormat="1" x14ac:dyDescent="0.2">
      <c r="A315" s="133"/>
      <c r="B315" s="140"/>
      <c r="C315" s="141"/>
      <c r="D315" s="141"/>
      <c r="E315" s="141"/>
      <c r="F315" s="141"/>
      <c r="G315" s="141"/>
      <c r="H315" s="141"/>
      <c r="I315" s="142"/>
      <c r="J315" s="145"/>
      <c r="K315" s="145"/>
      <c r="L315" s="145"/>
      <c r="M315" s="145"/>
      <c r="N315" s="154"/>
      <c r="O315" s="154"/>
      <c r="P315" s="154"/>
      <c r="Q315" s="145"/>
      <c r="R315" s="151"/>
      <c r="S315" s="151"/>
      <c r="T315" s="148"/>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s="50" customFormat="1" x14ac:dyDescent="0.2">
      <c r="A316" s="203" t="s">
        <v>53</v>
      </c>
      <c r="B316" s="204"/>
      <c r="C316" s="204"/>
      <c r="D316" s="204"/>
      <c r="E316" s="204"/>
      <c r="F316" s="204"/>
      <c r="G316" s="204"/>
      <c r="H316" s="204"/>
      <c r="I316" s="204"/>
      <c r="J316" s="204"/>
      <c r="K316" s="204"/>
      <c r="L316" s="204"/>
      <c r="M316" s="204"/>
      <c r="N316" s="204"/>
      <c r="O316" s="204"/>
      <c r="P316" s="204"/>
      <c r="Q316" s="204"/>
      <c r="R316" s="204"/>
      <c r="S316" s="204"/>
      <c r="T316" s="205"/>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s="50" customFormat="1" x14ac:dyDescent="0.2">
      <c r="A317" s="155" t="s">
        <v>78</v>
      </c>
      <c r="B317" s="156" t="s">
        <v>108</v>
      </c>
      <c r="C317" s="156"/>
      <c r="D317" s="156"/>
      <c r="E317" s="156"/>
      <c r="F317" s="156"/>
      <c r="G317" s="156"/>
      <c r="H317" s="156"/>
      <c r="I317" s="156"/>
      <c r="J317" s="143">
        <v>5</v>
      </c>
      <c r="K317" s="143">
        <v>2</v>
      </c>
      <c r="L317" s="143">
        <v>2</v>
      </c>
      <c r="M317" s="143">
        <v>0</v>
      </c>
      <c r="N317" s="152">
        <f>K317+L317+M317</f>
        <v>4</v>
      </c>
      <c r="O317" s="152">
        <f>P317-N317</f>
        <v>5</v>
      </c>
      <c r="P317" s="152">
        <f>ROUND(PRODUCT(J317,25)/14,0)</f>
        <v>9</v>
      </c>
      <c r="Q317" s="143" t="s">
        <v>34</v>
      </c>
      <c r="R317" s="149"/>
      <c r="S317" s="149"/>
      <c r="T317" s="146" t="s">
        <v>84</v>
      </c>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x14ac:dyDescent="0.2">
      <c r="A318" s="155"/>
      <c r="B318" s="156"/>
      <c r="C318" s="156"/>
      <c r="D318" s="156"/>
      <c r="E318" s="156"/>
      <c r="F318" s="156"/>
      <c r="G318" s="156"/>
      <c r="H318" s="156"/>
      <c r="I318" s="156"/>
      <c r="J318" s="144"/>
      <c r="K318" s="144"/>
      <c r="L318" s="144"/>
      <c r="M318" s="144"/>
      <c r="N318" s="153"/>
      <c r="O318" s="153"/>
      <c r="P318" s="153"/>
      <c r="Q318" s="144"/>
      <c r="R318" s="150"/>
      <c r="S318" s="150"/>
      <c r="T318" s="147"/>
    </row>
    <row r="319" spans="1:47" ht="15" customHeight="1" x14ac:dyDescent="0.2">
      <c r="A319" s="155"/>
      <c r="B319" s="156"/>
      <c r="C319" s="156"/>
      <c r="D319" s="156"/>
      <c r="E319" s="156"/>
      <c r="F319" s="156"/>
      <c r="G319" s="156"/>
      <c r="H319" s="156"/>
      <c r="I319" s="156"/>
      <c r="J319" s="144"/>
      <c r="K319" s="144"/>
      <c r="L319" s="144"/>
      <c r="M319" s="144"/>
      <c r="N319" s="153"/>
      <c r="O319" s="153"/>
      <c r="P319" s="153"/>
      <c r="Q319" s="144"/>
      <c r="R319" s="150"/>
      <c r="S319" s="150"/>
      <c r="T319" s="147"/>
    </row>
    <row r="320" spans="1:47" x14ac:dyDescent="0.2">
      <c r="A320" s="155"/>
      <c r="B320" s="156"/>
      <c r="C320" s="156"/>
      <c r="D320" s="156"/>
      <c r="E320" s="156"/>
      <c r="F320" s="156"/>
      <c r="G320" s="156"/>
      <c r="H320" s="156"/>
      <c r="I320" s="156"/>
      <c r="J320" s="144"/>
      <c r="K320" s="144"/>
      <c r="L320" s="144"/>
      <c r="M320" s="144"/>
      <c r="N320" s="153"/>
      <c r="O320" s="153"/>
      <c r="P320" s="153"/>
      <c r="Q320" s="144"/>
      <c r="R320" s="150"/>
      <c r="S320" s="150"/>
      <c r="T320" s="147"/>
    </row>
    <row r="321" spans="1:20" x14ac:dyDescent="0.2">
      <c r="A321" s="155"/>
      <c r="B321" s="156"/>
      <c r="C321" s="156"/>
      <c r="D321" s="156"/>
      <c r="E321" s="156"/>
      <c r="F321" s="156"/>
      <c r="G321" s="156"/>
      <c r="H321" s="156"/>
      <c r="I321" s="156"/>
      <c r="J321" s="145"/>
      <c r="K321" s="145"/>
      <c r="L321" s="145"/>
      <c r="M321" s="145"/>
      <c r="N321" s="154"/>
      <c r="O321" s="154"/>
      <c r="P321" s="154"/>
      <c r="Q321" s="145"/>
      <c r="R321" s="151"/>
      <c r="S321" s="151"/>
      <c r="T321" s="148"/>
    </row>
    <row r="322" spans="1:20" x14ac:dyDescent="0.2">
      <c r="A322" s="128" t="s">
        <v>54</v>
      </c>
      <c r="B322" s="129"/>
      <c r="C322" s="129"/>
      <c r="D322" s="129"/>
      <c r="E322" s="129"/>
      <c r="F322" s="129"/>
      <c r="G322" s="129"/>
      <c r="H322" s="129"/>
      <c r="I322" s="129"/>
      <c r="J322" s="129"/>
      <c r="K322" s="129"/>
      <c r="L322" s="129"/>
      <c r="M322" s="129"/>
      <c r="N322" s="129"/>
      <c r="O322" s="129"/>
      <c r="P322" s="129"/>
      <c r="Q322" s="129"/>
      <c r="R322" s="129"/>
      <c r="S322" s="129"/>
      <c r="T322" s="129"/>
    </row>
    <row r="323" spans="1:20" x14ac:dyDescent="0.2">
      <c r="A323" s="131" t="s">
        <v>79</v>
      </c>
      <c r="B323" s="317" t="s">
        <v>255</v>
      </c>
      <c r="C323" s="317"/>
      <c r="D323" s="317"/>
      <c r="E323" s="317"/>
      <c r="F323" s="317"/>
      <c r="G323" s="317"/>
      <c r="H323" s="317"/>
      <c r="I323" s="317"/>
      <c r="J323" s="143">
        <v>5</v>
      </c>
      <c r="K323" s="143">
        <v>2</v>
      </c>
      <c r="L323" s="143">
        <v>2</v>
      </c>
      <c r="M323" s="143">
        <v>0</v>
      </c>
      <c r="N323" s="152">
        <f>K323+L323+M323</f>
        <v>4</v>
      </c>
      <c r="O323" s="152">
        <f>P323-N323</f>
        <v>5</v>
      </c>
      <c r="P323" s="152">
        <f>ROUND(PRODUCT(J323,25)/14,0)</f>
        <v>9</v>
      </c>
      <c r="Q323" s="143" t="s">
        <v>34</v>
      </c>
      <c r="R323" s="169"/>
      <c r="S323" s="169"/>
      <c r="T323" s="170" t="s">
        <v>85</v>
      </c>
    </row>
    <row r="324" spans="1:20" x14ac:dyDescent="0.2">
      <c r="A324" s="133"/>
      <c r="B324" s="317"/>
      <c r="C324" s="317"/>
      <c r="D324" s="317"/>
      <c r="E324" s="317"/>
      <c r="F324" s="317"/>
      <c r="G324" s="317"/>
      <c r="H324" s="317"/>
      <c r="I324" s="317"/>
      <c r="J324" s="145"/>
      <c r="K324" s="145"/>
      <c r="L324" s="145"/>
      <c r="M324" s="145"/>
      <c r="N324" s="154"/>
      <c r="O324" s="154"/>
      <c r="P324" s="154"/>
      <c r="Q324" s="145"/>
      <c r="R324" s="129"/>
      <c r="S324" s="129"/>
      <c r="T324" s="171"/>
    </row>
    <row r="325" spans="1:20" x14ac:dyDescent="0.2">
      <c r="A325" s="130" t="s">
        <v>55</v>
      </c>
      <c r="B325" s="130"/>
      <c r="C325" s="130"/>
      <c r="D325" s="130"/>
      <c r="E325" s="130"/>
      <c r="F325" s="130"/>
      <c r="G325" s="130"/>
      <c r="H325" s="130"/>
      <c r="I325" s="130"/>
      <c r="J325" s="130"/>
      <c r="K325" s="130"/>
      <c r="L325" s="130"/>
      <c r="M325" s="130"/>
      <c r="N325" s="130"/>
      <c r="O325" s="130"/>
      <c r="P325" s="130"/>
      <c r="Q325" s="130"/>
      <c r="R325" s="130"/>
      <c r="S325" s="130"/>
      <c r="T325" s="130"/>
    </row>
    <row r="326" spans="1:20" x14ac:dyDescent="0.2">
      <c r="A326" s="131" t="s">
        <v>80</v>
      </c>
      <c r="B326" s="163" t="s">
        <v>104</v>
      </c>
      <c r="C326" s="164"/>
      <c r="D326" s="164"/>
      <c r="E326" s="164"/>
      <c r="F326" s="164"/>
      <c r="G326" s="164"/>
      <c r="H326" s="164"/>
      <c r="I326" s="165"/>
      <c r="J326" s="143">
        <v>2</v>
      </c>
      <c r="K326" s="143">
        <v>1</v>
      </c>
      <c r="L326" s="143">
        <v>1</v>
      </c>
      <c r="M326" s="143">
        <v>0</v>
      </c>
      <c r="N326" s="152">
        <f>K326+L326+M326</f>
        <v>2</v>
      </c>
      <c r="O326" s="152">
        <f>P326-N326</f>
        <v>2</v>
      </c>
      <c r="P326" s="152">
        <f>ROUND(PRODUCT(J326,25)/14,0)</f>
        <v>4</v>
      </c>
      <c r="Q326" s="149"/>
      <c r="R326" s="143" t="s">
        <v>30</v>
      </c>
      <c r="S326" s="149"/>
      <c r="T326" s="170" t="s">
        <v>85</v>
      </c>
    </row>
    <row r="327" spans="1:20" x14ac:dyDescent="0.2">
      <c r="A327" s="133"/>
      <c r="B327" s="166"/>
      <c r="C327" s="167"/>
      <c r="D327" s="167"/>
      <c r="E327" s="167"/>
      <c r="F327" s="167"/>
      <c r="G327" s="167"/>
      <c r="H327" s="167"/>
      <c r="I327" s="168"/>
      <c r="J327" s="145"/>
      <c r="K327" s="145"/>
      <c r="L327" s="145"/>
      <c r="M327" s="145"/>
      <c r="N327" s="154"/>
      <c r="O327" s="154"/>
      <c r="P327" s="154"/>
      <c r="Q327" s="151"/>
      <c r="R327" s="145"/>
      <c r="S327" s="151"/>
      <c r="T327" s="171"/>
    </row>
    <row r="328" spans="1:20" x14ac:dyDescent="0.2">
      <c r="A328" s="131" t="s">
        <v>81</v>
      </c>
      <c r="B328" s="163" t="s">
        <v>105</v>
      </c>
      <c r="C328" s="164"/>
      <c r="D328" s="164"/>
      <c r="E328" s="164"/>
      <c r="F328" s="164"/>
      <c r="G328" s="164"/>
      <c r="H328" s="164"/>
      <c r="I328" s="165"/>
      <c r="J328" s="143">
        <v>3</v>
      </c>
      <c r="K328" s="143">
        <v>0</v>
      </c>
      <c r="L328" s="143">
        <v>0</v>
      </c>
      <c r="M328" s="143">
        <v>3</v>
      </c>
      <c r="N328" s="152">
        <f>K328+L328+M328</f>
        <v>3</v>
      </c>
      <c r="O328" s="152">
        <f>P328-N328</f>
        <v>2</v>
      </c>
      <c r="P328" s="152">
        <f>ROUND(PRODUCT(J328,25)/14,0)</f>
        <v>5</v>
      </c>
      <c r="Q328" s="149"/>
      <c r="R328" s="143" t="s">
        <v>30</v>
      </c>
      <c r="S328" s="149"/>
      <c r="T328" s="170" t="s">
        <v>85</v>
      </c>
    </row>
    <row r="329" spans="1:20" x14ac:dyDescent="0.2">
      <c r="A329" s="133"/>
      <c r="B329" s="166"/>
      <c r="C329" s="167"/>
      <c r="D329" s="167"/>
      <c r="E329" s="167"/>
      <c r="F329" s="167"/>
      <c r="G329" s="167"/>
      <c r="H329" s="167"/>
      <c r="I329" s="168"/>
      <c r="J329" s="145"/>
      <c r="K329" s="145"/>
      <c r="L329" s="145"/>
      <c r="M329" s="145"/>
      <c r="N329" s="154"/>
      <c r="O329" s="154"/>
      <c r="P329" s="154"/>
      <c r="Q329" s="151"/>
      <c r="R329" s="145"/>
      <c r="S329" s="151"/>
      <c r="T329" s="171"/>
    </row>
    <row r="330" spans="1:20" x14ac:dyDescent="0.2">
      <c r="A330" s="203" t="s">
        <v>56</v>
      </c>
      <c r="B330" s="204"/>
      <c r="C330" s="204"/>
      <c r="D330" s="204"/>
      <c r="E330" s="204"/>
      <c r="F330" s="204"/>
      <c r="G330" s="204"/>
      <c r="H330" s="204"/>
      <c r="I330" s="204"/>
      <c r="J330" s="204"/>
      <c r="K330" s="204"/>
      <c r="L330" s="204"/>
      <c r="M330" s="204"/>
      <c r="N330" s="204"/>
      <c r="O330" s="204"/>
      <c r="P330" s="204"/>
      <c r="Q330" s="204"/>
      <c r="R330" s="204"/>
      <c r="S330" s="204"/>
      <c r="T330" s="205"/>
    </row>
    <row r="331" spans="1:20" ht="19.7" customHeight="1" x14ac:dyDescent="0.2">
      <c r="A331" s="53" t="s">
        <v>82</v>
      </c>
      <c r="B331" s="314" t="s">
        <v>106</v>
      </c>
      <c r="C331" s="315"/>
      <c r="D331" s="315"/>
      <c r="E331" s="315"/>
      <c r="F331" s="315"/>
      <c r="G331" s="315"/>
      <c r="H331" s="315"/>
      <c r="I331" s="316"/>
      <c r="J331" s="51">
        <v>3</v>
      </c>
      <c r="K331" s="51">
        <v>1</v>
      </c>
      <c r="L331" s="51">
        <v>1</v>
      </c>
      <c r="M331" s="51">
        <v>0</v>
      </c>
      <c r="N331" s="52">
        <f>K331+L331+M331</f>
        <v>2</v>
      </c>
      <c r="O331" s="52">
        <f>P331-N331</f>
        <v>4</v>
      </c>
      <c r="P331" s="52">
        <f>ROUND(PRODUCT(J331,25)/12,0)</f>
        <v>6</v>
      </c>
      <c r="Q331" s="51" t="s">
        <v>34</v>
      </c>
      <c r="R331" s="55"/>
      <c r="S331" s="55"/>
      <c r="T331" s="54" t="s">
        <v>84</v>
      </c>
    </row>
    <row r="332" spans="1:20" x14ac:dyDescent="0.2">
      <c r="A332" s="131" t="s">
        <v>83</v>
      </c>
      <c r="B332" s="163" t="s">
        <v>107</v>
      </c>
      <c r="C332" s="164"/>
      <c r="D332" s="164"/>
      <c r="E332" s="164"/>
      <c r="F332" s="164"/>
      <c r="G332" s="164"/>
      <c r="H332" s="164"/>
      <c r="I332" s="165"/>
      <c r="J332" s="143">
        <v>2</v>
      </c>
      <c r="K332" s="143">
        <v>0</v>
      </c>
      <c r="L332" s="143">
        <v>0</v>
      </c>
      <c r="M332" s="143">
        <v>3</v>
      </c>
      <c r="N332" s="152">
        <f>K332+L332+M332</f>
        <v>3</v>
      </c>
      <c r="O332" s="152">
        <f>P332-N332</f>
        <v>1</v>
      </c>
      <c r="P332" s="152">
        <f>ROUND(PRODUCT(J332,25)/12,0)</f>
        <v>4</v>
      </c>
      <c r="Q332" s="143"/>
      <c r="R332" s="143" t="s">
        <v>30</v>
      </c>
      <c r="S332" s="146"/>
      <c r="T332" s="170" t="s">
        <v>85</v>
      </c>
    </row>
    <row r="333" spans="1:20" x14ac:dyDescent="0.2">
      <c r="A333" s="133"/>
      <c r="B333" s="166"/>
      <c r="C333" s="167"/>
      <c r="D333" s="167"/>
      <c r="E333" s="167"/>
      <c r="F333" s="167"/>
      <c r="G333" s="167"/>
      <c r="H333" s="167"/>
      <c r="I333" s="168"/>
      <c r="J333" s="145"/>
      <c r="K333" s="145"/>
      <c r="L333" s="145"/>
      <c r="M333" s="145"/>
      <c r="N333" s="154"/>
      <c r="O333" s="154"/>
      <c r="P333" s="154"/>
      <c r="Q333" s="145"/>
      <c r="R333" s="145"/>
      <c r="S333" s="148"/>
      <c r="T333" s="171"/>
    </row>
    <row r="334" spans="1:20" x14ac:dyDescent="0.2">
      <c r="A334" s="157" t="s">
        <v>74</v>
      </c>
      <c r="B334" s="158"/>
      <c r="C334" s="158"/>
      <c r="D334" s="158"/>
      <c r="E334" s="158"/>
      <c r="F334" s="158"/>
      <c r="G334" s="158"/>
      <c r="H334" s="158"/>
      <c r="I334" s="159"/>
      <c r="J334" s="23">
        <f t="shared" ref="J334:P334" si="94">SUM(J310,J312,J317,J323,J326:J329,J331:J333)</f>
        <v>30</v>
      </c>
      <c r="K334" s="23">
        <f t="shared" si="94"/>
        <v>10</v>
      </c>
      <c r="L334" s="23">
        <f t="shared" si="94"/>
        <v>10</v>
      </c>
      <c r="M334" s="23">
        <f t="shared" si="94"/>
        <v>6</v>
      </c>
      <c r="N334" s="23">
        <f t="shared" si="94"/>
        <v>26</v>
      </c>
      <c r="O334" s="23">
        <f t="shared" si="94"/>
        <v>29</v>
      </c>
      <c r="P334" s="23">
        <f t="shared" si="94"/>
        <v>55</v>
      </c>
      <c r="Q334" s="23">
        <f>COUNTIF(Q310,"E")+COUNTIF(Q312,"E")+COUNTIF(Q317,"E")+COUNTIF(Q323,"E")+COUNTIF(Q326:Q329,"E")+COUNTIF(Q331:Q333,"E")</f>
        <v>5</v>
      </c>
      <c r="R334" s="23">
        <f>COUNTIF(R310,"C")+COUNTIF(R312,"C")+COUNTIF(R317,"C")+COUNTIF(R323,"C")+COUNTIF(R326:R329,"C")+COUNTIF(R331:R333,"C")</f>
        <v>3</v>
      </c>
      <c r="S334" s="23">
        <f>COUNTIF(S310,"VP")+COUNTIF(S312,"VP")+COUNTIF(S317,"VP")+COUNTIF(S323,"VP")+COUNTIF(S326:S329,"VP")+COUNTIF(S331:S333,"VP")</f>
        <v>0</v>
      </c>
      <c r="T334" s="43"/>
    </row>
    <row r="335" spans="1:20" x14ac:dyDescent="0.2">
      <c r="A335" s="160" t="s">
        <v>50</v>
      </c>
      <c r="B335" s="160"/>
      <c r="C335" s="160"/>
      <c r="D335" s="160"/>
      <c r="E335" s="160"/>
      <c r="F335" s="160"/>
      <c r="G335" s="160"/>
      <c r="H335" s="160"/>
      <c r="I335" s="160"/>
      <c r="J335" s="160"/>
      <c r="K335" s="23">
        <f t="shared" ref="K335:P335" si="95">SUM(K310,K312,K317,K323,K326,K328)*14+SUM(K331,K332)*12</f>
        <v>138</v>
      </c>
      <c r="L335" s="23">
        <f t="shared" si="95"/>
        <v>138</v>
      </c>
      <c r="M335" s="23">
        <f t="shared" si="95"/>
        <v>78</v>
      </c>
      <c r="N335" s="23">
        <f t="shared" si="95"/>
        <v>354</v>
      </c>
      <c r="O335" s="23">
        <f t="shared" si="95"/>
        <v>396</v>
      </c>
      <c r="P335" s="23">
        <f t="shared" si="95"/>
        <v>750</v>
      </c>
      <c r="Q335" s="161"/>
      <c r="R335" s="161"/>
      <c r="S335" s="161"/>
      <c r="T335" s="161"/>
    </row>
    <row r="336" spans="1:20" x14ac:dyDescent="0.2">
      <c r="A336" s="160"/>
      <c r="B336" s="160"/>
      <c r="C336" s="160"/>
      <c r="D336" s="160"/>
      <c r="E336" s="160"/>
      <c r="F336" s="160"/>
      <c r="G336" s="160"/>
      <c r="H336" s="160"/>
      <c r="I336" s="160"/>
      <c r="J336" s="160"/>
      <c r="K336" s="162">
        <f>SUM(K335:M335)</f>
        <v>354</v>
      </c>
      <c r="L336" s="162"/>
      <c r="M336" s="162"/>
      <c r="N336" s="162">
        <f>SUM(N335:O335)</f>
        <v>750</v>
      </c>
      <c r="O336" s="162"/>
      <c r="P336" s="162"/>
      <c r="Q336" s="161"/>
      <c r="R336" s="161"/>
      <c r="S336" s="161"/>
      <c r="T336" s="161"/>
    </row>
    <row r="337" spans="1:20" x14ac:dyDescent="0.2">
      <c r="A337" s="172" t="s">
        <v>109</v>
      </c>
      <c r="B337" s="173"/>
      <c r="C337" s="173"/>
      <c r="D337" s="173"/>
      <c r="E337" s="173"/>
      <c r="F337" s="173"/>
      <c r="G337" s="173"/>
      <c r="H337" s="173"/>
      <c r="I337" s="174"/>
      <c r="J337" s="45">
        <v>5</v>
      </c>
      <c r="K337" s="175"/>
      <c r="L337" s="176"/>
      <c r="M337" s="176"/>
      <c r="N337" s="176"/>
      <c r="O337" s="176"/>
      <c r="P337" s="176"/>
      <c r="Q337" s="176"/>
      <c r="R337" s="176"/>
      <c r="S337" s="176"/>
      <c r="T337" s="177"/>
    </row>
    <row r="338" spans="1:20" ht="9" customHeight="1" x14ac:dyDescent="0.2">
      <c r="A338" s="72"/>
      <c r="B338" s="72"/>
      <c r="C338" s="72"/>
      <c r="D338" s="72"/>
      <c r="E338" s="72"/>
      <c r="F338" s="72"/>
      <c r="G338" s="72"/>
      <c r="H338" s="72"/>
      <c r="I338" s="72"/>
      <c r="J338" s="73"/>
      <c r="K338" s="74"/>
      <c r="L338" s="74"/>
      <c r="M338" s="74"/>
      <c r="N338" s="74"/>
      <c r="O338" s="74"/>
      <c r="P338" s="74"/>
      <c r="Q338" s="74"/>
      <c r="R338" s="74"/>
      <c r="S338" s="74"/>
      <c r="T338" s="74"/>
    </row>
    <row r="339" spans="1:20" x14ac:dyDescent="0.2">
      <c r="A339" s="324" t="s">
        <v>272</v>
      </c>
      <c r="B339" s="324"/>
      <c r="C339" s="324"/>
      <c r="D339" s="324"/>
      <c r="E339" s="324"/>
      <c r="F339" s="324"/>
      <c r="G339" s="324"/>
      <c r="H339" s="324"/>
      <c r="I339" s="324"/>
      <c r="J339" s="324"/>
      <c r="K339" s="324"/>
      <c r="L339" s="324"/>
      <c r="M339" s="324"/>
      <c r="N339" s="324"/>
      <c r="O339" s="324"/>
      <c r="P339" s="324"/>
      <c r="Q339" s="324"/>
      <c r="R339" s="324"/>
      <c r="S339" s="324"/>
      <c r="T339" s="324"/>
    </row>
  </sheetData>
  <sheetProtection deleteColumns="0" deleteRows="0" selectLockedCells="1" selectUnlockedCells="1"/>
  <dataConsolidate/>
  <mergeCells count="512">
    <mergeCell ref="U7:X7"/>
    <mergeCell ref="U31:V31"/>
    <mergeCell ref="U118:W118"/>
    <mergeCell ref="U32:V32"/>
    <mergeCell ref="B65:I65"/>
    <mergeCell ref="B67:I67"/>
    <mergeCell ref="M24:T28"/>
    <mergeCell ref="M30:T36"/>
    <mergeCell ref="A90:T90"/>
    <mergeCell ref="A105:T105"/>
    <mergeCell ref="U71:W71"/>
    <mergeCell ref="B71:I71"/>
    <mergeCell ref="U52:W52"/>
    <mergeCell ref="U70:W70"/>
    <mergeCell ref="M14:T14"/>
    <mergeCell ref="A14:K14"/>
    <mergeCell ref="A15:K15"/>
    <mergeCell ref="A17:K17"/>
    <mergeCell ref="A27:K27"/>
    <mergeCell ref="A21:K21"/>
    <mergeCell ref="U53:W53"/>
    <mergeCell ref="Q94:S95"/>
    <mergeCell ref="A77:T78"/>
    <mergeCell ref="A40:T41"/>
    <mergeCell ref="A132:T132"/>
    <mergeCell ref="A339:T339"/>
    <mergeCell ref="A303:T303"/>
    <mergeCell ref="A7:K8"/>
    <mergeCell ref="M8:T11"/>
    <mergeCell ref="M15:T16"/>
    <mergeCell ref="M17:T18"/>
    <mergeCell ref="M19:T20"/>
    <mergeCell ref="M21:T22"/>
    <mergeCell ref="A22:K26"/>
    <mergeCell ref="A34:K36"/>
    <mergeCell ref="T42:T44"/>
    <mergeCell ref="K60:M61"/>
    <mergeCell ref="B47:I47"/>
    <mergeCell ref="B53:I53"/>
    <mergeCell ref="B66:I66"/>
    <mergeCell ref="J60:J62"/>
    <mergeCell ref="B82:I82"/>
    <mergeCell ref="B84:I84"/>
    <mergeCell ref="N60:P61"/>
    <mergeCell ref="A54:T56"/>
    <mergeCell ref="Q60:S61"/>
    <mergeCell ref="K79:M80"/>
    <mergeCell ref="B83:I83"/>
    <mergeCell ref="U292:V292"/>
    <mergeCell ref="W292:X292"/>
    <mergeCell ref="B263:I263"/>
    <mergeCell ref="B264:I264"/>
    <mergeCell ref="A213:J213"/>
    <mergeCell ref="A214:J214"/>
    <mergeCell ref="A232:I232"/>
    <mergeCell ref="A238:T239"/>
    <mergeCell ref="B261:I261"/>
    <mergeCell ref="B225:I225"/>
    <mergeCell ref="K234:M234"/>
    <mergeCell ref="B240:I242"/>
    <mergeCell ref="B222:I222"/>
    <mergeCell ref="A292:J292"/>
    <mergeCell ref="A58:T59"/>
    <mergeCell ref="Q42:S43"/>
    <mergeCell ref="K94:M95"/>
    <mergeCell ref="N94:P95"/>
    <mergeCell ref="B253:I253"/>
    <mergeCell ref="B254:I254"/>
    <mergeCell ref="B255:I255"/>
    <mergeCell ref="B100:I100"/>
    <mergeCell ref="Y289:Z289"/>
    <mergeCell ref="K213:T213"/>
    <mergeCell ref="B226:I226"/>
    <mergeCell ref="N197:P198"/>
    <mergeCell ref="A236:J236"/>
    <mergeCell ref="A235:J235"/>
    <mergeCell ref="B223:I223"/>
    <mergeCell ref="B230:I230"/>
    <mergeCell ref="Q197:S198"/>
    <mergeCell ref="A221:T221"/>
    <mergeCell ref="B218:I220"/>
    <mergeCell ref="J218:J220"/>
    <mergeCell ref="T218:T220"/>
    <mergeCell ref="Q211:T212"/>
    <mergeCell ref="N212:P212"/>
    <mergeCell ref="B224:I224"/>
    <mergeCell ref="Y290:Z290"/>
    <mergeCell ref="U293:Z295"/>
    <mergeCell ref="U296:X296"/>
    <mergeCell ref="B45:I45"/>
    <mergeCell ref="B46:I46"/>
    <mergeCell ref="U89:W89"/>
    <mergeCell ref="U289:V289"/>
    <mergeCell ref="W289:X289"/>
    <mergeCell ref="U290:V290"/>
    <mergeCell ref="W290:X290"/>
    <mergeCell ref="U291:V291"/>
    <mergeCell ref="W291:X291"/>
    <mergeCell ref="B268:I268"/>
    <mergeCell ref="K275:M275"/>
    <mergeCell ref="B256:I256"/>
    <mergeCell ref="A267:T267"/>
    <mergeCell ref="B271:I271"/>
    <mergeCell ref="B286:I286"/>
    <mergeCell ref="B262:I262"/>
    <mergeCell ref="A170:T171"/>
    <mergeCell ref="N234:P234"/>
    <mergeCell ref="B252:I252"/>
    <mergeCell ref="B248:I248"/>
    <mergeCell ref="B247:I247"/>
    <mergeCell ref="O328:O329"/>
    <mergeCell ref="P328:P329"/>
    <mergeCell ref="P326:P327"/>
    <mergeCell ref="Q326:Q327"/>
    <mergeCell ref="R326:R327"/>
    <mergeCell ref="S326:S327"/>
    <mergeCell ref="T326:T327"/>
    <mergeCell ref="Q328:Q329"/>
    <mergeCell ref="R328:R329"/>
    <mergeCell ref="S328:S329"/>
    <mergeCell ref="T328:T329"/>
    <mergeCell ref="A16:K16"/>
    <mergeCell ref="A12:K12"/>
    <mergeCell ref="I28:K29"/>
    <mergeCell ref="B99:I99"/>
    <mergeCell ref="B331:I331"/>
    <mergeCell ref="A330:T330"/>
    <mergeCell ref="S332:S333"/>
    <mergeCell ref="A326:A327"/>
    <mergeCell ref="J326:J327"/>
    <mergeCell ref="B326:I327"/>
    <mergeCell ref="L323:L324"/>
    <mergeCell ref="M323:M324"/>
    <mergeCell ref="N323:N324"/>
    <mergeCell ref="O323:O324"/>
    <mergeCell ref="P323:P324"/>
    <mergeCell ref="Q323:Q324"/>
    <mergeCell ref="K326:K327"/>
    <mergeCell ref="L326:L327"/>
    <mergeCell ref="M326:M327"/>
    <mergeCell ref="N326:N327"/>
    <mergeCell ref="O326:O327"/>
    <mergeCell ref="A323:A324"/>
    <mergeCell ref="B323:I324"/>
    <mergeCell ref="J323:J324"/>
    <mergeCell ref="M13:T13"/>
    <mergeCell ref="A6:K6"/>
    <mergeCell ref="N122:P123"/>
    <mergeCell ref="A133:T134"/>
    <mergeCell ref="N172:P173"/>
    <mergeCell ref="Q172:S173"/>
    <mergeCell ref="A177:A178"/>
    <mergeCell ref="U3:X3"/>
    <mergeCell ref="U4:X4"/>
    <mergeCell ref="U5:X5"/>
    <mergeCell ref="U6:X6"/>
    <mergeCell ref="U8:X8"/>
    <mergeCell ref="U33:V33"/>
    <mergeCell ref="U11:X16"/>
    <mergeCell ref="K165:T165"/>
    <mergeCell ref="A165:J165"/>
    <mergeCell ref="A4:K4"/>
    <mergeCell ref="N42:P43"/>
    <mergeCell ref="A120:T121"/>
    <mergeCell ref="K122:M123"/>
    <mergeCell ref="J108:J110"/>
    <mergeCell ref="A108:A110"/>
    <mergeCell ref="Q122:S123"/>
    <mergeCell ref="A122:A124"/>
    <mergeCell ref="A2:K2"/>
    <mergeCell ref="O5:Q5"/>
    <mergeCell ref="B228:I228"/>
    <mergeCell ref="A229:T229"/>
    <mergeCell ref="B231:I231"/>
    <mergeCell ref="K235:T235"/>
    <mergeCell ref="B265:I265"/>
    <mergeCell ref="B246:I246"/>
    <mergeCell ref="N240:P241"/>
    <mergeCell ref="Q240:S241"/>
    <mergeCell ref="A243:T243"/>
    <mergeCell ref="B244:I244"/>
    <mergeCell ref="B245:I245"/>
    <mergeCell ref="T240:T242"/>
    <mergeCell ref="K236:T236"/>
    <mergeCell ref="K240:M241"/>
    <mergeCell ref="B257:I257"/>
    <mergeCell ref="A233:J234"/>
    <mergeCell ref="A240:A242"/>
    <mergeCell ref="M5:N5"/>
    <mergeCell ref="A19:K19"/>
    <mergeCell ref="K172:M173"/>
    <mergeCell ref="A193:T194"/>
    <mergeCell ref="A195:T196"/>
    <mergeCell ref="A1:K1"/>
    <mergeCell ref="A3:K3"/>
    <mergeCell ref="B50:I50"/>
    <mergeCell ref="B138:T138"/>
    <mergeCell ref="B141:T141"/>
    <mergeCell ref="B130:I130"/>
    <mergeCell ref="A60:A62"/>
    <mergeCell ref="B63:I63"/>
    <mergeCell ref="B64:I64"/>
    <mergeCell ref="B70:I70"/>
    <mergeCell ref="B68:I68"/>
    <mergeCell ref="B69:I69"/>
    <mergeCell ref="B102:I102"/>
    <mergeCell ref="M1:T1"/>
    <mergeCell ref="A20:K20"/>
    <mergeCell ref="A18:K18"/>
    <mergeCell ref="M3:N3"/>
    <mergeCell ref="R6:T6"/>
    <mergeCell ref="R3:T3"/>
    <mergeCell ref="R4:T4"/>
    <mergeCell ref="B49:I49"/>
    <mergeCell ref="B131:I131"/>
    <mergeCell ref="B128:I128"/>
    <mergeCell ref="B51:I51"/>
    <mergeCell ref="B118:I118"/>
    <mergeCell ref="A135:A137"/>
    <mergeCell ref="O3:Q3"/>
    <mergeCell ref="O4:Q4"/>
    <mergeCell ref="M4:N4"/>
    <mergeCell ref="A11:K11"/>
    <mergeCell ref="M6:N6"/>
    <mergeCell ref="A9:K9"/>
    <mergeCell ref="A10:K10"/>
    <mergeCell ref="A42:A44"/>
    <mergeCell ref="B42:I44"/>
    <mergeCell ref="A38:T39"/>
    <mergeCell ref="K42:M43"/>
    <mergeCell ref="J42:J44"/>
    <mergeCell ref="H28:H30"/>
    <mergeCell ref="G28:G30"/>
    <mergeCell ref="D28:F29"/>
    <mergeCell ref="B28:C29"/>
    <mergeCell ref="A28:A30"/>
    <mergeCell ref="R5:T5"/>
    <mergeCell ref="B48:I48"/>
    <mergeCell ref="O6:Q6"/>
    <mergeCell ref="A13:K13"/>
    <mergeCell ref="A72:T74"/>
    <mergeCell ref="N177:N178"/>
    <mergeCell ref="O177:O178"/>
    <mergeCell ref="P177:P178"/>
    <mergeCell ref="A184:T186"/>
    <mergeCell ref="B127:I127"/>
    <mergeCell ref="J122:J124"/>
    <mergeCell ref="B115:I115"/>
    <mergeCell ref="A179:I179"/>
    <mergeCell ref="B176:I176"/>
    <mergeCell ref="A172:A174"/>
    <mergeCell ref="J172:J174"/>
    <mergeCell ref="T172:T174"/>
    <mergeCell ref="A175:T175"/>
    <mergeCell ref="B116:I116"/>
    <mergeCell ref="B160:I160"/>
    <mergeCell ref="A162:J163"/>
    <mergeCell ref="B159:I159"/>
    <mergeCell ref="B150:I150"/>
    <mergeCell ref="N135:P136"/>
    <mergeCell ref="B153:I153"/>
    <mergeCell ref="K163:M163"/>
    <mergeCell ref="B146:T146"/>
    <mergeCell ref="B154:I154"/>
    <mergeCell ref="B155:I155"/>
    <mergeCell ref="U104:W104"/>
    <mergeCell ref="B101:I101"/>
    <mergeCell ref="A106:T107"/>
    <mergeCell ref="K108:M109"/>
    <mergeCell ref="N108:P109"/>
    <mergeCell ref="Q108:S109"/>
    <mergeCell ref="B89:I89"/>
    <mergeCell ref="A79:A81"/>
    <mergeCell ref="B79:I81"/>
    <mergeCell ref="B94:I96"/>
    <mergeCell ref="B88:I88"/>
    <mergeCell ref="B104:I104"/>
    <mergeCell ref="J79:J81"/>
    <mergeCell ref="B97:I97"/>
    <mergeCell ref="B98:I98"/>
    <mergeCell ref="T79:T81"/>
    <mergeCell ref="N79:P80"/>
    <mergeCell ref="Q79:S80"/>
    <mergeCell ref="T108:T110"/>
    <mergeCell ref="A94:A96"/>
    <mergeCell ref="B103:I103"/>
    <mergeCell ref="U131:W131"/>
    <mergeCell ref="B111:I111"/>
    <mergeCell ref="B108:I110"/>
    <mergeCell ref="T135:T137"/>
    <mergeCell ref="B172:I174"/>
    <mergeCell ref="A284:T284"/>
    <mergeCell ref="B285:I285"/>
    <mergeCell ref="A276:J276"/>
    <mergeCell ref="Q274:T275"/>
    <mergeCell ref="A281:A283"/>
    <mergeCell ref="A279:T280"/>
    <mergeCell ref="A274:J275"/>
    <mergeCell ref="B281:I283"/>
    <mergeCell ref="J281:J283"/>
    <mergeCell ref="K281:M282"/>
    <mergeCell ref="T281:T283"/>
    <mergeCell ref="N281:P282"/>
    <mergeCell ref="B205:I205"/>
    <mergeCell ref="A200:T200"/>
    <mergeCell ref="A197:A199"/>
    <mergeCell ref="Q177:Q178"/>
    <mergeCell ref="B135:I137"/>
    <mergeCell ref="B122:I124"/>
    <mergeCell ref="B126:I126"/>
    <mergeCell ref="K181:M181"/>
    <mergeCell ref="N181:P181"/>
    <mergeCell ref="A182:J182"/>
    <mergeCell ref="K182:T182"/>
    <mergeCell ref="A183:J183"/>
    <mergeCell ref="K183:T183"/>
    <mergeCell ref="A180:J181"/>
    <mergeCell ref="Q180:T181"/>
    <mergeCell ref="B52:I52"/>
    <mergeCell ref="T94:T96"/>
    <mergeCell ref="B145:I145"/>
    <mergeCell ref="B148:I148"/>
    <mergeCell ref="A92:T93"/>
    <mergeCell ref="B60:I62"/>
    <mergeCell ref="B177:I178"/>
    <mergeCell ref="J177:J178"/>
    <mergeCell ref="K177:K178"/>
    <mergeCell ref="L177:L178"/>
    <mergeCell ref="M177:M178"/>
    <mergeCell ref="R177:R178"/>
    <mergeCell ref="T177:T178"/>
    <mergeCell ref="S177:S178"/>
    <mergeCell ref="B117:I117"/>
    <mergeCell ref="B125:I125"/>
    <mergeCell ref="B158:I158"/>
    <mergeCell ref="B139:I139"/>
    <mergeCell ref="B140:I140"/>
    <mergeCell ref="B144:I144"/>
    <mergeCell ref="B143:I143"/>
    <mergeCell ref="B147:I147"/>
    <mergeCell ref="B157:I157"/>
    <mergeCell ref="N163:P163"/>
    <mergeCell ref="Q162:T163"/>
    <mergeCell ref="A161:I161"/>
    <mergeCell ref="B149:I149"/>
    <mergeCell ref="B152:I152"/>
    <mergeCell ref="B142:I142"/>
    <mergeCell ref="B156:T156"/>
    <mergeCell ref="B151:T151"/>
    <mergeCell ref="T60:T62"/>
    <mergeCell ref="B85:I85"/>
    <mergeCell ref="B86:I86"/>
    <mergeCell ref="B87:I87"/>
    <mergeCell ref="J94:J96"/>
    <mergeCell ref="A216:T217"/>
    <mergeCell ref="K218:M219"/>
    <mergeCell ref="N218:P219"/>
    <mergeCell ref="Q218:S219"/>
    <mergeCell ref="Q135:S136"/>
    <mergeCell ref="T122:T124"/>
    <mergeCell ref="B129:I129"/>
    <mergeCell ref="J135:J137"/>
    <mergeCell ref="K214:T214"/>
    <mergeCell ref="A211:J212"/>
    <mergeCell ref="K212:M212"/>
    <mergeCell ref="B114:I114"/>
    <mergeCell ref="B112:I112"/>
    <mergeCell ref="B113:I113"/>
    <mergeCell ref="K135:M136"/>
    <mergeCell ref="A164:J164"/>
    <mergeCell ref="K164:T164"/>
    <mergeCell ref="B206:I206"/>
    <mergeCell ref="B197:I199"/>
    <mergeCell ref="J197:J199"/>
    <mergeCell ref="A210:I210"/>
    <mergeCell ref="B209:I209"/>
    <mergeCell ref="T197:T199"/>
    <mergeCell ref="B208:I208"/>
    <mergeCell ref="B201:I201"/>
    <mergeCell ref="B202:I202"/>
    <mergeCell ref="B203:I203"/>
    <mergeCell ref="B204:I204"/>
    <mergeCell ref="K197:M198"/>
    <mergeCell ref="B310:I310"/>
    <mergeCell ref="A311:T311"/>
    <mergeCell ref="A316:T316"/>
    <mergeCell ref="A273:I273"/>
    <mergeCell ref="A207:T207"/>
    <mergeCell ref="B259:I259"/>
    <mergeCell ref="B260:I260"/>
    <mergeCell ref="B251:I251"/>
    <mergeCell ref="B269:I269"/>
    <mergeCell ref="B270:I270"/>
    <mergeCell ref="B258:I258"/>
    <mergeCell ref="B227:I227"/>
    <mergeCell ref="B272:I272"/>
    <mergeCell ref="B266:I266"/>
    <mergeCell ref="A218:A220"/>
    <mergeCell ref="K276:T276"/>
    <mergeCell ref="A277:J277"/>
    <mergeCell ref="K277:T277"/>
    <mergeCell ref="B287:I287"/>
    <mergeCell ref="N275:P275"/>
    <mergeCell ref="J240:J242"/>
    <mergeCell ref="B249:I249"/>
    <mergeCell ref="B250:I250"/>
    <mergeCell ref="Q233:T234"/>
    <mergeCell ref="A306:A308"/>
    <mergeCell ref="B306:I308"/>
    <mergeCell ref="J306:J308"/>
    <mergeCell ref="T306:T308"/>
    <mergeCell ref="A309:T309"/>
    <mergeCell ref="A305:T305"/>
    <mergeCell ref="K306:M307"/>
    <mergeCell ref="N306:P307"/>
    <mergeCell ref="Q306:S307"/>
    <mergeCell ref="A337:I337"/>
    <mergeCell ref="K337:T337"/>
    <mergeCell ref="T332:T333"/>
    <mergeCell ref="J332:J333"/>
    <mergeCell ref="K332:K333"/>
    <mergeCell ref="L332:L333"/>
    <mergeCell ref="M332:M333"/>
    <mergeCell ref="N332:N333"/>
    <mergeCell ref="O332:O333"/>
    <mergeCell ref="P332:P333"/>
    <mergeCell ref="Q332:Q333"/>
    <mergeCell ref="R332:R333"/>
    <mergeCell ref="O317:O321"/>
    <mergeCell ref="P317:P321"/>
    <mergeCell ref="A334:I334"/>
    <mergeCell ref="A335:J336"/>
    <mergeCell ref="Q335:T336"/>
    <mergeCell ref="K336:M336"/>
    <mergeCell ref="N336:P336"/>
    <mergeCell ref="A332:A333"/>
    <mergeCell ref="B332:I333"/>
    <mergeCell ref="Q317:Q321"/>
    <mergeCell ref="R317:R321"/>
    <mergeCell ref="S317:S321"/>
    <mergeCell ref="T317:T321"/>
    <mergeCell ref="K323:K324"/>
    <mergeCell ref="R323:R324"/>
    <mergeCell ref="S323:S324"/>
    <mergeCell ref="T323:T324"/>
    <mergeCell ref="A328:A329"/>
    <mergeCell ref="B328:I329"/>
    <mergeCell ref="J328:J329"/>
    <mergeCell ref="K328:K329"/>
    <mergeCell ref="L328:L329"/>
    <mergeCell ref="M328:M329"/>
    <mergeCell ref="N328:N329"/>
    <mergeCell ref="J297:O297"/>
    <mergeCell ref="H297:I298"/>
    <mergeCell ref="A322:T322"/>
    <mergeCell ref="A325:T325"/>
    <mergeCell ref="A312:A315"/>
    <mergeCell ref="B312:I315"/>
    <mergeCell ref="J312:J315"/>
    <mergeCell ref="K312:K315"/>
    <mergeCell ref="T312:T315"/>
    <mergeCell ref="S312:S315"/>
    <mergeCell ref="R312:R315"/>
    <mergeCell ref="Q312:Q315"/>
    <mergeCell ref="L312:L315"/>
    <mergeCell ref="M312:M315"/>
    <mergeCell ref="N312:N315"/>
    <mergeCell ref="O312:O315"/>
    <mergeCell ref="P312:P315"/>
    <mergeCell ref="A317:A321"/>
    <mergeCell ref="B317:I321"/>
    <mergeCell ref="J317:J321"/>
    <mergeCell ref="K317:K321"/>
    <mergeCell ref="L317:L321"/>
    <mergeCell ref="M317:M321"/>
    <mergeCell ref="N317:N321"/>
    <mergeCell ref="H301:I301"/>
    <mergeCell ref="A301:G301"/>
    <mergeCell ref="P300:Q300"/>
    <mergeCell ref="N300:O300"/>
    <mergeCell ref="J300:K300"/>
    <mergeCell ref="H300:I300"/>
    <mergeCell ref="P299:Q299"/>
    <mergeCell ref="N299:O299"/>
    <mergeCell ref="L299:M299"/>
    <mergeCell ref="J299:K299"/>
    <mergeCell ref="H299:I299"/>
    <mergeCell ref="B299:G299"/>
    <mergeCell ref="A297:A298"/>
    <mergeCell ref="J298:K298"/>
    <mergeCell ref="Q281:S282"/>
    <mergeCell ref="P297:Q298"/>
    <mergeCell ref="L298:M298"/>
    <mergeCell ref="N301:O301"/>
    <mergeCell ref="B297:G298"/>
    <mergeCell ref="L300:M300"/>
    <mergeCell ref="B300:G300"/>
    <mergeCell ref="B288:I288"/>
    <mergeCell ref="A289:I289"/>
    <mergeCell ref="A290:J291"/>
    <mergeCell ref="K293:T293"/>
    <mergeCell ref="N291:P291"/>
    <mergeCell ref="N298:O298"/>
    <mergeCell ref="K291:M291"/>
    <mergeCell ref="L301:M301"/>
    <mergeCell ref="A293:J293"/>
    <mergeCell ref="K292:T292"/>
    <mergeCell ref="A296:T296"/>
    <mergeCell ref="Q290:T291"/>
    <mergeCell ref="J301:K301"/>
    <mergeCell ref="R297:T297"/>
    <mergeCell ref="P301:Q301"/>
  </mergeCells>
  <phoneticPr fontId="4" type="noConversion"/>
  <conditionalFormatting sqref="U3:U8">
    <cfRule type="cellIs" dxfId="40" priority="13" operator="equal">
      <formula>"Trebuie alocate cel puțin 20 de ore pe săptămână"</formula>
    </cfRule>
    <cfRule type="cellIs" dxfId="39" priority="14" operator="equal">
      <formula>"Suma trebuie să fie 52"</formula>
    </cfRule>
    <cfRule type="cellIs" dxfId="38" priority="15" operator="equal">
      <formula>"Corect"</formula>
    </cfRule>
    <cfRule type="cellIs" dxfId="37" priority="16" operator="equal">
      <formula>"Suma trebuie să fie 52"</formula>
    </cfRule>
    <cfRule type="cellIs" dxfId="36" priority="17" operator="equal">
      <formula>"Corect"</formula>
    </cfRule>
    <cfRule type="cellIs" dxfId="35" priority="18" operator="equal">
      <formula>SUM($B$31:$J$31)</formula>
    </cfRule>
    <cfRule type="cellIs" dxfId="34" priority="19" operator="lessThan">
      <formula>"(SUM(B28:K28)=52"</formula>
    </cfRule>
    <cfRule type="cellIs" dxfId="33" priority="20" operator="equal">
      <formula>52</formula>
    </cfRule>
    <cfRule type="cellIs" dxfId="32" priority="21" operator="equal">
      <formula>$K$31</formula>
    </cfRule>
    <cfRule type="cellIs" dxfId="31" priority="22" operator="equal">
      <formula>$B$31:$K$31=52</formula>
    </cfRule>
    <cfRule type="cellIs" dxfId="30" priority="23" operator="equal">
      <formula>"NU e bine"</formula>
    </cfRule>
    <cfRule type="cellIs" dxfId="29" priority="24" operator="equal">
      <formula>"E bine"</formula>
    </cfRule>
  </conditionalFormatting>
  <conditionalFormatting sqref="U31:U33 U296 L32:L33">
    <cfRule type="cellIs" dxfId="28" priority="201" operator="equal">
      <formula>"E bine"</formula>
    </cfRule>
  </conditionalFormatting>
  <conditionalFormatting sqref="U31:U33 U296">
    <cfRule type="cellIs" dxfId="27" priority="200" operator="equal">
      <formula>"NU e bine"</formula>
    </cfRule>
  </conditionalFormatting>
  <conditionalFormatting sqref="U52">
    <cfRule type="containsText" dxfId="26" priority="12" operator="containsText" text="Sunt necesare cel puțin 32 de credite">
      <formula>NOT(ISERROR(SEARCH("Sunt necesare cel puțin 32 de credite",U52)))</formula>
    </cfRule>
  </conditionalFormatting>
  <conditionalFormatting sqref="U70">
    <cfRule type="containsText" dxfId="25" priority="10" operator="containsText" text="Sunt necesare cel puțin 32 de credite">
      <formula>NOT(ISERROR(SEARCH("Sunt necesare cel puțin 32 de credite",U70)))</formula>
    </cfRule>
  </conditionalFormatting>
  <conditionalFormatting sqref="U31:V31">
    <cfRule type="cellIs" dxfId="24" priority="54" operator="equal">
      <formula>"Correct"</formula>
    </cfRule>
  </conditionalFormatting>
  <conditionalFormatting sqref="U31:V33">
    <cfRule type="cellIs" dxfId="23" priority="195" operator="equal">
      <formula>SUM($B$31:$J$31)</formula>
    </cfRule>
    <cfRule type="cellIs" dxfId="22" priority="194" operator="equal">
      <formula>"Corect"</formula>
    </cfRule>
    <cfRule type="cellIs" dxfId="21" priority="193" operator="equal">
      <formula>"Suma trebuie să fie 52"</formula>
    </cfRule>
    <cfRule type="cellIs" dxfId="20" priority="196" operator="lessThan">
      <formula>"(SUM(B28:K28)=52"</formula>
    </cfRule>
    <cfRule type="cellIs" dxfId="19" priority="197" operator="equal">
      <formula>52</formula>
    </cfRule>
    <cfRule type="cellIs" dxfId="18" priority="198" operator="equal">
      <formula>$K$31</formula>
    </cfRule>
    <cfRule type="cellIs" dxfId="17" priority="199" operator="equal">
      <formula>$B$31:$K$31=52</formula>
    </cfRule>
  </conditionalFormatting>
  <conditionalFormatting sqref="U296:V296 U31:V33">
    <cfRule type="cellIs" dxfId="16" priority="188" operator="equal">
      <formula>"Suma trebuie să fie 52"</formula>
    </cfRule>
  </conditionalFormatting>
  <conditionalFormatting sqref="U296:V296">
    <cfRule type="cellIs" dxfId="15" priority="171" operator="equal">
      <formula>52</formula>
    </cfRule>
    <cfRule type="cellIs" dxfId="14" priority="172" operator="equal">
      <formula>$K$31</formula>
    </cfRule>
    <cfRule type="cellIs" dxfId="13" priority="173" operator="equal">
      <formula>$B$31:$K$31=52</formula>
    </cfRule>
    <cfRule type="cellIs" dxfId="12" priority="164" operator="equal">
      <formula>"Nu corespunde cu tabelul de opționale"</formula>
    </cfRule>
    <cfRule type="cellIs" dxfId="11" priority="167" operator="equal">
      <formula>"Suma trebuie să fie 52"</formula>
    </cfRule>
    <cfRule type="cellIs" dxfId="10" priority="168" operator="equal">
      <formula>"Corect"</formula>
    </cfRule>
    <cfRule type="cellIs" dxfId="9" priority="169" operator="equal">
      <formula>SUM($B$31:$J$31)</formula>
    </cfRule>
    <cfRule type="cellIs" dxfId="8" priority="170" operator="lessThan">
      <formula>"(SUM(B28:K28)=52"</formula>
    </cfRule>
  </conditionalFormatting>
  <conditionalFormatting sqref="U52:W52">
    <cfRule type="containsText" dxfId="7" priority="11" operator="containsText" text="Corect">
      <formula>NOT(ISERROR(SEARCH("Corect",U52)))</formula>
    </cfRule>
  </conditionalFormatting>
  <conditionalFormatting sqref="U53:W57 U71:W71 U89:W89 U104:W104 U118:W119 U131:W131">
    <cfRule type="cellIs" dxfId="6" priority="189" operator="equal">
      <formula>"E trebuie să fie cel puțin egal cu C+VP"</formula>
    </cfRule>
    <cfRule type="cellIs" dxfId="5" priority="190" operator="equal">
      <formula>"Corect"</formula>
    </cfRule>
  </conditionalFormatting>
  <conditionalFormatting sqref="U70:W70">
    <cfRule type="containsText" dxfId="4" priority="9" operator="containsText" text="Corect">
      <formula>NOT(ISERROR(SEARCH("Corect",U70)))</formula>
    </cfRule>
  </conditionalFormatting>
  <conditionalFormatting sqref="U291:X292">
    <cfRule type="cellIs" dxfId="3" priority="37" operator="equal">
      <formula>"Ați dublat unele discipline"</formula>
    </cfRule>
    <cfRule type="cellIs" dxfId="2" priority="39" operator="equal">
      <formula>"Corect"</formula>
    </cfRule>
    <cfRule type="cellIs" dxfId="1" priority="38" operator="equal">
      <formula>"Ați pierdut unele discipline"</formula>
    </cfRule>
  </conditionalFormatting>
  <conditionalFormatting sqref="U296:X296 U31:V33">
    <cfRule type="cellIs" dxfId="0" priority="191" operator="equal">
      <formula>"Corect"</formula>
    </cfRule>
  </conditionalFormatting>
  <dataValidations count="18">
    <dataValidation type="list" allowBlank="1" showInputMessage="1" showErrorMessage="1" sqref="R332 R310 R326 R328" xr:uid="{00000000-0002-0000-0000-000000000000}">
      <formula1>$R$44</formula1>
    </dataValidation>
    <dataValidation type="list" allowBlank="1" showInputMessage="1" showErrorMessage="1" sqref="Q317 Q331:Q332 Q310 Q312 Q323" xr:uid="{00000000-0002-0000-0000-000001000000}">
      <formula1>$Q$44</formula1>
    </dataValidation>
    <dataValidation type="list" allowBlank="1" showInputMessage="1" showErrorMessage="1" sqref="S310 S332" xr:uid="{00000000-0002-0000-0000-000002000000}">
      <formula1>$S$44</formula1>
    </dataValidation>
    <dataValidation type="list" allowBlank="1" showInputMessage="1" showErrorMessage="1" sqref="B230:I230 B285:I288 B208:I208" xr:uid="{00000000-0002-0000-0000-000003000000}">
      <formula1>$B$42:$B$167</formula1>
    </dataValidation>
    <dataValidation type="list" allowBlank="1" showInputMessage="1" showErrorMessage="1" sqref="T176:T177 T51:T52 T69:T70 T139:T140 T159:T160" xr:uid="{00000000-0002-0000-0000-000004000000}">
      <formula1>"DF, DD, DS, DC"</formula1>
    </dataValidation>
    <dataValidation type="list" allowBlank="1" showInputMessage="1" showErrorMessage="1" sqref="Q176:Q177 Q51:Q52 Q69:Q70 Q160" xr:uid="{00000000-0002-0000-0000-000005000000}">
      <formula1>"E"</formula1>
    </dataValidation>
    <dataValidation type="list" allowBlank="1" showInputMessage="1" showErrorMessage="1" sqref="R176:R177 R51:R52 R69:R70 R160" xr:uid="{00000000-0002-0000-0000-000006000000}">
      <formula1>"C"</formula1>
    </dataValidation>
    <dataValidation type="list" allowBlank="1" showInputMessage="1" showErrorMessage="1" sqref="S176:S177 S51:S52 S69:S70 S160" xr:uid="{00000000-0002-0000-0000-000007000000}">
      <formula1>"VP"</formula1>
    </dataValidation>
    <dataValidation type="list" allowBlank="1" showInputMessage="1" showErrorMessage="1" sqref="T45:T50 T244:T247 T201:T202" xr:uid="{00000000-0002-0000-0000-000008000000}">
      <formula1>$V$117:$V$117</formula1>
    </dataValidation>
    <dataValidation type="list" allowBlank="1" showInputMessage="1" showErrorMessage="1" sqref="S45:S50 S63:S68 S82:S88 S139:S140 S142:S145 S222 S244:S257 S201:S204" xr:uid="{00000000-0002-0000-0000-000009000000}">
      <formula1>$S$41</formula1>
    </dataValidation>
    <dataValidation type="list" allowBlank="1" showInputMessage="1" showErrorMessage="1" sqref="Q45:Q50 Q63:Q68 Q82:Q88 Q139:Q140 Q142:Q145 Q222 Q244:Q257 Q201:Q204" xr:uid="{00000000-0002-0000-0000-00000A000000}">
      <formula1>$Q$41</formula1>
    </dataValidation>
    <dataValidation type="list" allowBlank="1" showInputMessage="1" showErrorMessage="1" sqref="R45:R50 R201:R204 R63:R68 R139:R140 R142:R145 R222 R244:R257 R82:R88" xr:uid="{00000000-0002-0000-0000-00000B000000}">
      <formula1>$R$41</formula1>
    </dataValidation>
    <dataValidation type="list" allowBlank="1" showInputMessage="1" showErrorMessage="1" sqref="T63:T68 T248:T252 T203" xr:uid="{00000000-0002-0000-0000-00000C000000}">
      <formula1>$V$118:$V$118</formula1>
    </dataValidation>
    <dataValidation type="list" allowBlank="1" showInputMessage="1" showErrorMessage="1" sqref="T128 T253:T257 T222:T225 T208 T142:T145 T102:T103 T99 T82:T88 T204" xr:uid="{00000000-0002-0000-0000-00000D000000}">
      <formula1>$V$118:$V$119</formula1>
    </dataValidation>
    <dataValidation type="list" allowBlank="1" showInputMessage="1" showErrorMessage="1" sqref="T268:T271 T100:T101 T111:T117 T129:T130 T125:T127 T147:T150 T152:T155 T157:T158 T205 T230 T226:T227 T258:T265 T97:T98" xr:uid="{00000000-0002-0000-0000-00000E000000}">
      <formula1>$V$118:$V$120</formula1>
    </dataValidation>
    <dataValidation type="list" allowBlank="1" showInputMessage="1" showErrorMessage="1" sqref="S97:S103 S111:S117 S125:S130 S147:S150 S152:S155 S157:S159 S208 S205 S230 S223:S227 S258:S265 S268:S271" xr:uid="{00000000-0002-0000-0000-00000F000000}">
      <formula1>$S$43</formula1>
    </dataValidation>
    <dataValidation type="list" allowBlank="1" showInputMessage="1" showErrorMessage="1" sqref="Q97:Q103 Q111:Q117 Q125:Q130 Q147:Q150 Q152:Q155 Q157:Q159 Q208 Q205 Q230 Q223:Q227 Q258:Q265 Q268:Q271" xr:uid="{00000000-0002-0000-0000-000010000000}">
      <formula1>$Q$43</formula1>
    </dataValidation>
    <dataValidation type="list" allowBlank="1" showInputMessage="1" showErrorMessage="1" sqref="R268:R271 R111:R117 R125:R130 R147:R150 R152:R155 R157:R159 R208 R205 R230 R223:R227 R258:R265 R97:R103" xr:uid="{00000000-0002-0000-0000-000011000000}">
      <formula1>$R$43</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&amp;RPag. &amp;P</oddHeader>
    <firstFooter>&amp;LRECTOR,
Prof. univ. dr. Daniel-Ovidiu DAVID&amp;CDECAN,
Prof. univ. dr. Călin Emilian Hințea&amp;RDIRECTOR DE DEPARTAMENT,
Conf. univ. dr. Radu Meza</firstFooter>
  </headerFooter>
  <rowBreaks count="11" manualBreakCount="11">
    <brk id="57" max="16383" man="1"/>
    <brk id="76" max="16383" man="1"/>
    <brk id="105" max="16383" man="1"/>
    <brk id="132" max="16383" man="1"/>
    <brk id="155" max="16383" man="1"/>
    <brk id="169" max="16383" man="1"/>
    <brk id="192" max="16383" man="1"/>
    <brk id="215" max="16383" man="1"/>
    <brk id="237" max="16383" man="1"/>
    <brk id="278" max="16383" man="1"/>
    <brk id="302" max="16383" man="1"/>
  </rowBreaks>
  <ignoredErrors>
    <ignoredError sqref="M300"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view="pageLayout" topLeftCell="A10" zoomScaleNormal="150" workbookViewId="0">
      <selection activeCell="B15" sqref="B15"/>
    </sheetView>
  </sheetViews>
  <sheetFormatPr defaultRowHeight="15" x14ac:dyDescent="0.25"/>
  <cols>
    <col min="1" max="1" width="9.140625" customWidth="1"/>
    <col min="6" max="7" width="10.28515625" customWidth="1"/>
    <col min="8" max="8" width="10.7109375" customWidth="1"/>
    <col min="9" max="9" width="8.5703125" customWidth="1"/>
    <col min="10" max="10" width="8.140625" customWidth="1"/>
    <col min="11" max="11" width="9.42578125" customWidth="1"/>
    <col min="12" max="12" width="9.140625" customWidth="1"/>
    <col min="14" max="14" width="9.140625" customWidth="1"/>
  </cols>
  <sheetData>
    <row r="1" spans="1:14" x14ac:dyDescent="0.25">
      <c r="A1" s="363" t="s">
        <v>133</v>
      </c>
      <c r="B1" s="363"/>
      <c r="C1" s="363"/>
      <c r="D1" s="363"/>
      <c r="E1" s="363"/>
      <c r="F1" s="363"/>
      <c r="G1" s="363"/>
      <c r="H1" s="363"/>
      <c r="I1" s="363"/>
      <c r="J1" s="363"/>
      <c r="K1" s="363"/>
      <c r="L1" s="363"/>
      <c r="M1" s="363"/>
      <c r="N1" s="363"/>
    </row>
    <row r="2" spans="1:14" x14ac:dyDescent="0.25">
      <c r="A2" s="67"/>
      <c r="B2" s="67"/>
      <c r="C2" s="67"/>
      <c r="D2" s="67"/>
      <c r="E2" s="67"/>
      <c r="F2" s="67"/>
      <c r="G2" s="67"/>
      <c r="H2" s="67"/>
      <c r="I2" s="67"/>
      <c r="J2" s="67"/>
      <c r="K2" s="67"/>
      <c r="L2" s="67"/>
      <c r="M2" s="67"/>
      <c r="N2" s="67"/>
    </row>
    <row r="3" spans="1:14" x14ac:dyDescent="0.25">
      <c r="A3" s="67"/>
      <c r="B3" s="67"/>
      <c r="C3" s="67"/>
      <c r="D3" s="67"/>
      <c r="E3" s="67"/>
      <c r="F3" s="67"/>
      <c r="G3" s="67"/>
      <c r="H3" s="67"/>
      <c r="I3" s="67"/>
      <c r="J3" s="67"/>
      <c r="K3" s="67"/>
      <c r="L3" s="67"/>
      <c r="M3" s="67"/>
      <c r="N3" s="67"/>
    </row>
    <row r="4" spans="1:14" x14ac:dyDescent="0.25">
      <c r="A4" s="67"/>
      <c r="B4" s="67"/>
      <c r="C4" s="67"/>
      <c r="D4" s="67"/>
      <c r="E4" s="67"/>
      <c r="F4" s="67"/>
      <c r="G4" s="67"/>
      <c r="H4" s="67"/>
      <c r="I4" s="67"/>
      <c r="J4" s="67"/>
      <c r="K4" s="67"/>
      <c r="L4" s="67"/>
      <c r="M4" s="67"/>
      <c r="N4" s="67"/>
    </row>
    <row r="5" spans="1:14" x14ac:dyDescent="0.25">
      <c r="A5" s="365" t="s">
        <v>259</v>
      </c>
      <c r="B5" s="365"/>
      <c r="C5" s="365"/>
      <c r="D5" s="365"/>
      <c r="E5" s="365"/>
      <c r="F5" s="365"/>
      <c r="G5" s="365"/>
      <c r="H5" s="365"/>
      <c r="I5" s="365"/>
      <c r="J5" s="365"/>
      <c r="K5" s="365"/>
      <c r="L5" s="365"/>
      <c r="M5" s="365"/>
      <c r="N5" s="365"/>
    </row>
    <row r="6" spans="1:14" x14ac:dyDescent="0.25">
      <c r="A6" s="67"/>
      <c r="B6" s="67"/>
      <c r="C6" s="67"/>
      <c r="D6" s="67"/>
      <c r="E6" s="67"/>
      <c r="F6" s="67"/>
      <c r="G6" s="67"/>
      <c r="H6" s="67"/>
      <c r="I6" s="67"/>
      <c r="J6" s="67"/>
      <c r="K6" s="67"/>
      <c r="L6" s="67"/>
      <c r="M6" s="67"/>
      <c r="N6" s="67"/>
    </row>
    <row r="7" spans="1:14" x14ac:dyDescent="0.25">
      <c r="A7" s="67"/>
      <c r="B7" s="67"/>
      <c r="C7" s="67"/>
      <c r="D7" s="67"/>
      <c r="E7" s="67"/>
      <c r="F7" s="67"/>
      <c r="G7" s="67"/>
      <c r="H7" s="67"/>
      <c r="I7" s="67"/>
      <c r="J7" s="67"/>
      <c r="K7" s="67"/>
      <c r="L7" s="67"/>
      <c r="M7" s="67"/>
      <c r="N7" s="67"/>
    </row>
    <row r="8" spans="1:14" x14ac:dyDescent="0.25">
      <c r="A8" s="355" t="s">
        <v>111</v>
      </c>
      <c r="B8" s="355"/>
      <c r="C8" s="355"/>
      <c r="D8" s="355"/>
      <c r="E8" s="355"/>
      <c r="F8" s="355"/>
      <c r="G8" s="355"/>
      <c r="H8" s="355"/>
      <c r="I8" s="355"/>
      <c r="J8" s="355"/>
      <c r="K8" s="355"/>
      <c r="L8" s="355"/>
      <c r="M8" s="364"/>
      <c r="N8" s="364"/>
    </row>
    <row r="9" spans="1:14" x14ac:dyDescent="0.25">
      <c r="A9" s="358" t="s">
        <v>112</v>
      </c>
      <c r="B9" s="359"/>
      <c r="C9" s="359"/>
      <c r="D9" s="359"/>
      <c r="E9" s="359"/>
      <c r="F9" s="359"/>
      <c r="G9" s="359"/>
      <c r="H9" s="359"/>
      <c r="I9" s="359"/>
      <c r="J9" s="359"/>
      <c r="K9" s="359"/>
      <c r="L9" s="359"/>
      <c r="M9" s="362" t="s">
        <v>110</v>
      </c>
      <c r="N9" s="362"/>
    </row>
    <row r="10" spans="1:14" x14ac:dyDescent="0.25">
      <c r="A10" s="360"/>
      <c r="B10" s="361"/>
      <c r="C10" s="361"/>
      <c r="D10" s="361"/>
      <c r="E10" s="361"/>
      <c r="F10" s="361"/>
      <c r="G10" s="361"/>
      <c r="H10" s="361"/>
      <c r="I10" s="361"/>
      <c r="J10" s="361"/>
      <c r="K10" s="361"/>
      <c r="L10" s="361"/>
      <c r="M10" s="362"/>
      <c r="N10" s="362"/>
    </row>
    <row r="11" spans="1:14" x14ac:dyDescent="0.25">
      <c r="A11" s="338" t="s">
        <v>260</v>
      </c>
      <c r="B11" s="339"/>
      <c r="C11" s="339"/>
      <c r="D11" s="339"/>
      <c r="E11" s="339"/>
      <c r="F11" s="339"/>
      <c r="G11" s="339"/>
      <c r="H11" s="339"/>
      <c r="I11" s="339"/>
      <c r="J11" s="339"/>
      <c r="K11" s="339"/>
      <c r="L11" s="340"/>
      <c r="M11" s="354"/>
      <c r="N11" s="354"/>
    </row>
    <row r="12" spans="1:14" x14ac:dyDescent="0.25">
      <c r="A12" s="341"/>
      <c r="B12" s="342"/>
      <c r="C12" s="342"/>
      <c r="D12" s="342"/>
      <c r="E12" s="342"/>
      <c r="F12" s="342"/>
      <c r="G12" s="342"/>
      <c r="H12" s="342"/>
      <c r="I12" s="342"/>
      <c r="J12" s="342"/>
      <c r="K12" s="342"/>
      <c r="L12" s="343"/>
      <c r="M12" s="354"/>
      <c r="N12" s="354"/>
    </row>
    <row r="13" spans="1:14" x14ac:dyDescent="0.25">
      <c r="A13" s="338" t="s">
        <v>261</v>
      </c>
      <c r="B13" s="339"/>
      <c r="C13" s="339"/>
      <c r="D13" s="339"/>
      <c r="E13" s="339"/>
      <c r="F13" s="339"/>
      <c r="G13" s="339"/>
      <c r="H13" s="339"/>
      <c r="I13" s="339"/>
      <c r="J13" s="339"/>
      <c r="K13" s="339"/>
      <c r="L13" s="340"/>
      <c r="M13" s="354"/>
      <c r="N13" s="354"/>
    </row>
    <row r="14" spans="1:14" x14ac:dyDescent="0.25">
      <c r="A14" s="348"/>
      <c r="B14" s="349"/>
      <c r="C14" s="349"/>
      <c r="D14" s="349"/>
      <c r="E14" s="349"/>
      <c r="F14" s="349"/>
      <c r="G14" s="349"/>
      <c r="H14" s="349"/>
      <c r="I14" s="349"/>
      <c r="J14" s="349"/>
      <c r="K14" s="349"/>
      <c r="L14" s="350"/>
      <c r="M14" s="354"/>
      <c r="N14" s="354"/>
    </row>
    <row r="15" spans="1:14" x14ac:dyDescent="0.25">
      <c r="A15" s="60"/>
      <c r="B15" s="60"/>
      <c r="C15" s="60"/>
      <c r="D15" s="60"/>
      <c r="E15" s="60"/>
      <c r="F15" s="60"/>
      <c r="G15" s="60"/>
      <c r="H15" s="60"/>
      <c r="I15" s="60"/>
      <c r="J15" s="60"/>
      <c r="K15" s="60"/>
      <c r="L15" s="60"/>
      <c r="M15" s="61"/>
      <c r="N15" s="61"/>
    </row>
    <row r="17" spans="1:14" x14ac:dyDescent="0.25">
      <c r="A17" s="355" t="s">
        <v>114</v>
      </c>
      <c r="B17" s="355"/>
      <c r="C17" s="355"/>
      <c r="D17" s="355"/>
      <c r="E17" s="355"/>
      <c r="F17" s="355"/>
      <c r="G17" s="355"/>
      <c r="H17" s="355"/>
      <c r="I17" s="355"/>
      <c r="J17" s="355"/>
      <c r="K17" s="355"/>
      <c r="L17" s="355"/>
      <c r="M17" s="356"/>
      <c r="N17" s="357"/>
    </row>
    <row r="18" spans="1:14" x14ac:dyDescent="0.25">
      <c r="A18" s="358" t="s">
        <v>115</v>
      </c>
      <c r="B18" s="359"/>
      <c r="C18" s="359"/>
      <c r="D18" s="359"/>
      <c r="E18" s="359"/>
      <c r="F18" s="359"/>
      <c r="G18" s="359"/>
      <c r="H18" s="359"/>
      <c r="I18" s="359"/>
      <c r="J18" s="359"/>
      <c r="K18" s="359"/>
      <c r="L18" s="359"/>
      <c r="M18" s="362" t="s">
        <v>110</v>
      </c>
      <c r="N18" s="362"/>
    </row>
    <row r="19" spans="1:14" x14ac:dyDescent="0.25">
      <c r="A19" s="360"/>
      <c r="B19" s="361"/>
      <c r="C19" s="361"/>
      <c r="D19" s="361"/>
      <c r="E19" s="361"/>
      <c r="F19" s="361"/>
      <c r="G19" s="361"/>
      <c r="H19" s="361"/>
      <c r="I19" s="361"/>
      <c r="J19" s="361"/>
      <c r="K19" s="361"/>
      <c r="L19" s="361"/>
      <c r="M19" s="362"/>
      <c r="N19" s="362"/>
    </row>
    <row r="20" spans="1:14" x14ac:dyDescent="0.25">
      <c r="A20" s="338" t="s">
        <v>262</v>
      </c>
      <c r="B20" s="339"/>
      <c r="C20" s="339"/>
      <c r="D20" s="339"/>
      <c r="E20" s="339"/>
      <c r="F20" s="339"/>
      <c r="G20" s="339"/>
      <c r="H20" s="339"/>
      <c r="I20" s="339"/>
      <c r="J20" s="339"/>
      <c r="K20" s="339"/>
      <c r="L20" s="340"/>
      <c r="M20" s="344"/>
      <c r="N20" s="345"/>
    </row>
    <row r="21" spans="1:14" x14ac:dyDescent="0.25">
      <c r="A21" s="341"/>
      <c r="B21" s="342"/>
      <c r="C21" s="342"/>
      <c r="D21" s="342"/>
      <c r="E21" s="342"/>
      <c r="F21" s="342"/>
      <c r="G21" s="342"/>
      <c r="H21" s="342"/>
      <c r="I21" s="342"/>
      <c r="J21" s="342"/>
      <c r="K21" s="342"/>
      <c r="L21" s="343"/>
      <c r="M21" s="346"/>
      <c r="N21" s="347"/>
    </row>
    <row r="22" spans="1:14" x14ac:dyDescent="0.25">
      <c r="A22" s="338" t="s">
        <v>261</v>
      </c>
      <c r="B22" s="339"/>
      <c r="C22" s="339"/>
      <c r="D22" s="339"/>
      <c r="E22" s="339"/>
      <c r="F22" s="339"/>
      <c r="G22" s="339"/>
      <c r="H22" s="339"/>
      <c r="I22" s="339"/>
      <c r="J22" s="339"/>
      <c r="K22" s="339"/>
      <c r="L22" s="340"/>
      <c r="M22" s="344"/>
      <c r="N22" s="345"/>
    </row>
    <row r="23" spans="1:14" x14ac:dyDescent="0.25">
      <c r="A23" s="348"/>
      <c r="B23" s="349"/>
      <c r="C23" s="349"/>
      <c r="D23" s="349"/>
      <c r="E23" s="349"/>
      <c r="F23" s="349"/>
      <c r="G23" s="349"/>
      <c r="H23" s="349"/>
      <c r="I23" s="349"/>
      <c r="J23" s="349"/>
      <c r="K23" s="349"/>
      <c r="L23" s="350"/>
      <c r="M23" s="346"/>
      <c r="N23" s="347"/>
    </row>
    <row r="24" spans="1:14" x14ac:dyDescent="0.25">
      <c r="A24" s="60"/>
      <c r="B24" s="60"/>
      <c r="C24" s="60"/>
      <c r="D24" s="60"/>
      <c r="E24" s="60"/>
      <c r="F24" s="60"/>
      <c r="G24" s="60"/>
      <c r="H24" s="60"/>
      <c r="I24" s="60"/>
      <c r="J24" s="60"/>
      <c r="K24" s="60"/>
      <c r="L24" s="60"/>
      <c r="M24" s="61"/>
      <c r="N24" s="61"/>
    </row>
    <row r="25" spans="1:14" x14ac:dyDescent="0.25">
      <c r="A25" s="60"/>
      <c r="B25" s="60"/>
      <c r="C25" s="60"/>
      <c r="D25" s="60"/>
      <c r="E25" s="60"/>
      <c r="F25" s="60"/>
      <c r="G25" s="60"/>
      <c r="H25" s="60"/>
      <c r="I25" s="60"/>
      <c r="J25" s="60"/>
      <c r="K25" s="60"/>
      <c r="L25" s="60"/>
      <c r="M25" s="61"/>
      <c r="N25" s="61"/>
    </row>
    <row r="26" spans="1:14" x14ac:dyDescent="0.25">
      <c r="A26" s="351" t="s">
        <v>116</v>
      </c>
      <c r="B26" s="352"/>
      <c r="C26" s="352"/>
      <c r="D26" s="352"/>
      <c r="E26" s="352"/>
      <c r="F26" s="352"/>
      <c r="G26" s="352"/>
      <c r="H26" s="352"/>
      <c r="I26" s="352"/>
      <c r="J26" s="352"/>
      <c r="K26" s="352"/>
      <c r="L26" s="352"/>
      <c r="M26" s="352"/>
      <c r="N26" s="353"/>
    </row>
    <row r="27" spans="1:14" x14ac:dyDescent="0.25">
      <c r="A27" s="335" t="s">
        <v>256</v>
      </c>
      <c r="B27" s="336"/>
      <c r="C27" s="336"/>
      <c r="D27" s="336"/>
      <c r="E27" s="336"/>
      <c r="F27" s="336"/>
      <c r="G27" s="336"/>
      <c r="H27" s="336"/>
      <c r="I27" s="336"/>
      <c r="J27" s="336"/>
      <c r="K27" s="336"/>
      <c r="L27" s="336"/>
      <c r="M27" s="336"/>
      <c r="N27" s="337"/>
    </row>
    <row r="28" spans="1:14" x14ac:dyDescent="0.25">
      <c r="A28" s="335" t="s">
        <v>261</v>
      </c>
      <c r="B28" s="336"/>
      <c r="C28" s="336"/>
      <c r="D28" s="336"/>
      <c r="E28" s="336"/>
      <c r="F28" s="336"/>
      <c r="G28" s="336"/>
      <c r="H28" s="336"/>
      <c r="I28" s="336"/>
      <c r="J28" s="336"/>
      <c r="K28" s="336"/>
      <c r="L28" s="336"/>
      <c r="M28" s="336"/>
      <c r="N28" s="337"/>
    </row>
    <row r="29" spans="1:14" x14ac:dyDescent="0.25">
      <c r="A29" s="335" t="s">
        <v>263</v>
      </c>
      <c r="B29" s="336"/>
      <c r="C29" s="336"/>
      <c r="D29" s="336"/>
      <c r="E29" s="336"/>
      <c r="F29" s="336"/>
      <c r="G29" s="336"/>
      <c r="H29" s="336"/>
      <c r="I29" s="336"/>
      <c r="J29" s="336"/>
      <c r="K29" s="336"/>
      <c r="L29" s="336"/>
      <c r="M29" s="336"/>
      <c r="N29" s="337"/>
    </row>
  </sheetData>
  <mergeCells count="22">
    <mergeCell ref="A11:L12"/>
    <mergeCell ref="M11:N12"/>
    <mergeCell ref="A1:N1"/>
    <mergeCell ref="A8:L8"/>
    <mergeCell ref="M8:N8"/>
    <mergeCell ref="A9:L10"/>
    <mergeCell ref="M9:N10"/>
    <mergeCell ref="A5:N5"/>
    <mergeCell ref="A13:L14"/>
    <mergeCell ref="M13:N14"/>
    <mergeCell ref="A17:L17"/>
    <mergeCell ref="M17:N17"/>
    <mergeCell ref="A18:L19"/>
    <mergeCell ref="M18:N19"/>
    <mergeCell ref="A27:N27"/>
    <mergeCell ref="A28:N28"/>
    <mergeCell ref="A29:N29"/>
    <mergeCell ref="A20:L21"/>
    <mergeCell ref="M20:N21"/>
    <mergeCell ref="A22:L23"/>
    <mergeCell ref="M22:N23"/>
    <mergeCell ref="A26:N26"/>
  </mergeCells>
  <pageMargins left="0.70866141732283472" right="0.70866141732283472" top="0.39370078740157483" bottom="0.74803149606299213" header="0.31496062992125984" footer="0.39370078740157483"/>
  <pageSetup paperSize="9" orientation="landscape" horizontalDpi="4294967295" verticalDpi="4294967295" r:id="rId1"/>
  <headerFooter differentFirst="1">
    <firstFooter>&amp;LDECAN,
Prof. univ. dr. Călin Emilian Hințea&amp;RDIRECTOR DE DEPARTAMENT,
Conf. univ. dr. Radu Meza</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11</xdr:col>
                    <xdr:colOff>609600</xdr:colOff>
                    <xdr:row>7</xdr:row>
                    <xdr:rowOff>0</xdr:rowOff>
                  </from>
                  <to>
                    <xdr:col>13</xdr:col>
                    <xdr:colOff>600075</xdr:colOff>
                    <xdr:row>8</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12</xdr:col>
                    <xdr:colOff>47625</xdr:colOff>
                    <xdr:row>7</xdr:row>
                    <xdr:rowOff>9525</xdr:rowOff>
                  </from>
                  <to>
                    <xdr:col>12</xdr:col>
                    <xdr:colOff>533400</xdr:colOff>
                    <xdr:row>7</xdr:row>
                    <xdr:rowOff>180975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13</xdr:col>
                    <xdr:colOff>38100</xdr:colOff>
                    <xdr:row>7</xdr:row>
                    <xdr:rowOff>9525</xdr:rowOff>
                  </from>
                  <to>
                    <xdr:col>13</xdr:col>
                    <xdr:colOff>533400</xdr:colOff>
                    <xdr:row>7</xdr:row>
                    <xdr:rowOff>180975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11</xdr:col>
                    <xdr:colOff>609600</xdr:colOff>
                    <xdr:row>12</xdr:row>
                    <xdr:rowOff>95250</xdr:rowOff>
                  </from>
                  <to>
                    <xdr:col>13</xdr:col>
                    <xdr:colOff>600075</xdr:colOff>
                    <xdr:row>13</xdr:row>
                    <xdr:rowOff>95250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12</xdr:col>
                    <xdr:colOff>47625</xdr:colOff>
                    <xdr:row>12</xdr:row>
                    <xdr:rowOff>104775</xdr:rowOff>
                  </from>
                  <to>
                    <xdr:col>12</xdr:col>
                    <xdr:colOff>533400</xdr:colOff>
                    <xdr:row>13</xdr:row>
                    <xdr:rowOff>85725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13</xdr:col>
                    <xdr:colOff>38100</xdr:colOff>
                    <xdr:row>12</xdr:row>
                    <xdr:rowOff>104775</xdr:rowOff>
                  </from>
                  <to>
                    <xdr:col>13</xdr:col>
                    <xdr:colOff>533400</xdr:colOff>
                    <xdr:row>13</xdr:row>
                    <xdr:rowOff>85725</xdr:rowOff>
                  </to>
                </anchor>
              </controlPr>
            </control>
          </mc:Choice>
        </mc:AlternateContent>
        <mc:AlternateContent xmlns:mc="http://schemas.openxmlformats.org/markup-compatibility/2006">
          <mc:Choice Requires="x14">
            <control shapeId="2058" r:id="rId10" name="Group Box 10">
              <controlPr defaultSize="0" autoFill="0" autoPict="0">
                <anchor moveWithCells="1">
                  <from>
                    <xdr:col>11</xdr:col>
                    <xdr:colOff>609600</xdr:colOff>
                    <xdr:row>16</xdr:row>
                    <xdr:rowOff>0</xdr:rowOff>
                  </from>
                  <to>
                    <xdr:col>13</xdr:col>
                    <xdr:colOff>600075</xdr:colOff>
                    <xdr:row>17</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12</xdr:col>
                    <xdr:colOff>47625</xdr:colOff>
                    <xdr:row>16</xdr:row>
                    <xdr:rowOff>9525</xdr:rowOff>
                  </from>
                  <to>
                    <xdr:col>12</xdr:col>
                    <xdr:colOff>533400</xdr:colOff>
                    <xdr:row>16</xdr:row>
                    <xdr:rowOff>180975</xdr:rowOff>
                  </to>
                </anchor>
              </controlPr>
            </control>
          </mc:Choice>
        </mc:AlternateContent>
        <mc:AlternateContent xmlns:mc="http://schemas.openxmlformats.org/markup-compatibility/2006">
          <mc:Choice Requires="x14">
            <control shapeId="2060" r:id="rId12" name="Option Button 12">
              <controlPr defaultSize="0" autoFill="0" autoLine="0" autoPict="0">
                <anchor moveWithCells="1">
                  <from>
                    <xdr:col>13</xdr:col>
                    <xdr:colOff>38100</xdr:colOff>
                    <xdr:row>16</xdr:row>
                    <xdr:rowOff>9525</xdr:rowOff>
                  </from>
                  <to>
                    <xdr:col>13</xdr:col>
                    <xdr:colOff>533400</xdr:colOff>
                    <xdr:row>16</xdr:row>
                    <xdr:rowOff>180975</xdr:rowOff>
                  </to>
                </anchor>
              </controlPr>
            </control>
          </mc:Choice>
        </mc:AlternateContent>
        <mc:AlternateContent xmlns:mc="http://schemas.openxmlformats.org/markup-compatibility/2006">
          <mc:Choice Requires="x14">
            <control shapeId="2061" r:id="rId13" name="Group Box 13">
              <controlPr defaultSize="0" autoFill="0" autoPict="0">
                <anchor moveWithCells="1">
                  <from>
                    <xdr:col>11</xdr:col>
                    <xdr:colOff>609600</xdr:colOff>
                    <xdr:row>19</xdr:row>
                    <xdr:rowOff>95250</xdr:rowOff>
                  </from>
                  <to>
                    <xdr:col>13</xdr:col>
                    <xdr:colOff>600075</xdr:colOff>
                    <xdr:row>20</xdr:row>
                    <xdr:rowOff>95250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12</xdr:col>
                    <xdr:colOff>47625</xdr:colOff>
                    <xdr:row>19</xdr:row>
                    <xdr:rowOff>104775</xdr:rowOff>
                  </from>
                  <to>
                    <xdr:col>12</xdr:col>
                    <xdr:colOff>533400</xdr:colOff>
                    <xdr:row>20</xdr:row>
                    <xdr:rowOff>95250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13</xdr:col>
                    <xdr:colOff>38100</xdr:colOff>
                    <xdr:row>19</xdr:row>
                    <xdr:rowOff>114300</xdr:rowOff>
                  </from>
                  <to>
                    <xdr:col>13</xdr:col>
                    <xdr:colOff>533400</xdr:colOff>
                    <xdr:row>20</xdr:row>
                    <xdr:rowOff>95250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11</xdr:col>
                    <xdr:colOff>609600</xdr:colOff>
                    <xdr:row>21</xdr:row>
                    <xdr:rowOff>95250</xdr:rowOff>
                  </from>
                  <to>
                    <xdr:col>13</xdr:col>
                    <xdr:colOff>600075</xdr:colOff>
                    <xdr:row>22</xdr:row>
                    <xdr:rowOff>95250</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12</xdr:col>
                    <xdr:colOff>47625</xdr:colOff>
                    <xdr:row>21</xdr:row>
                    <xdr:rowOff>104775</xdr:rowOff>
                  </from>
                  <to>
                    <xdr:col>12</xdr:col>
                    <xdr:colOff>533400</xdr:colOff>
                    <xdr:row>22</xdr:row>
                    <xdr:rowOff>95250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38100</xdr:colOff>
                    <xdr:row>21</xdr:row>
                    <xdr:rowOff>114300</xdr:rowOff>
                  </from>
                  <to>
                    <xdr:col>13</xdr:col>
                    <xdr:colOff>533400</xdr:colOff>
                    <xdr:row>22</xdr:row>
                    <xdr:rowOff>95250</xdr:rowOff>
                  </to>
                </anchor>
              </controlPr>
            </control>
          </mc:Choice>
        </mc:AlternateContent>
        <mc:AlternateContent xmlns:mc="http://schemas.openxmlformats.org/markup-compatibility/2006">
          <mc:Choice Requires="x14">
            <control shapeId="2070" r:id="rId19" name="Group Box 22">
              <controlPr defaultSize="0" autoFill="0" autoPict="0">
                <anchor moveWithCells="1">
                  <from>
                    <xdr:col>11</xdr:col>
                    <xdr:colOff>609600</xdr:colOff>
                    <xdr:row>10</xdr:row>
                    <xdr:rowOff>95250</xdr:rowOff>
                  </from>
                  <to>
                    <xdr:col>13</xdr:col>
                    <xdr:colOff>600075</xdr:colOff>
                    <xdr:row>11</xdr:row>
                    <xdr:rowOff>95250</xdr:rowOff>
                  </to>
                </anchor>
              </controlPr>
            </control>
          </mc:Choice>
        </mc:AlternateContent>
        <mc:AlternateContent xmlns:mc="http://schemas.openxmlformats.org/markup-compatibility/2006">
          <mc:Choice Requires="x14">
            <control shapeId="2071" r:id="rId20" name="Option Button 23">
              <controlPr defaultSize="0" autoFill="0" autoLine="0" autoPict="0">
                <anchor moveWithCells="1">
                  <from>
                    <xdr:col>12</xdr:col>
                    <xdr:colOff>47625</xdr:colOff>
                    <xdr:row>10</xdr:row>
                    <xdr:rowOff>104775</xdr:rowOff>
                  </from>
                  <to>
                    <xdr:col>12</xdr:col>
                    <xdr:colOff>533400</xdr:colOff>
                    <xdr:row>11</xdr:row>
                    <xdr:rowOff>85725</xdr:rowOff>
                  </to>
                </anchor>
              </controlPr>
            </control>
          </mc:Choice>
        </mc:AlternateContent>
        <mc:AlternateContent xmlns:mc="http://schemas.openxmlformats.org/markup-compatibility/2006">
          <mc:Choice Requires="x14">
            <control shapeId="2072" r:id="rId21" name="Option Button 24">
              <controlPr defaultSize="0" autoFill="0" autoLine="0" autoPict="0">
                <anchor moveWithCells="1">
                  <from>
                    <xdr:col>13</xdr:col>
                    <xdr:colOff>38100</xdr:colOff>
                    <xdr:row>10</xdr:row>
                    <xdr:rowOff>104775</xdr:rowOff>
                  </from>
                  <to>
                    <xdr:col>13</xdr:col>
                    <xdr:colOff>533400</xdr:colOff>
                    <xdr:row>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Gabor-Zsolt Gyorffy</cp:lastModifiedBy>
  <cp:lastPrinted>2024-04-24T10:50:10Z</cp:lastPrinted>
  <dcterms:created xsi:type="dcterms:W3CDTF">2013-06-27T08:19:59Z</dcterms:created>
  <dcterms:modified xsi:type="dcterms:W3CDTF">2024-05-10T07:57:52Z</dcterms:modified>
</cp:coreProperties>
</file>